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165" windowWidth="15480" windowHeight="11520" tabRatio="817" firstSheet="1" activeTab="1"/>
  </bookViews>
  <sheets>
    <sheet name="Foglio 1 - TARIFFA ISTRUTTORIA" sheetId="1" state="hidden" r:id="rId1"/>
    <sheet name="COMPILAZIONE" sheetId="7" r:id="rId2"/>
    <sheet name="Calcoli Foglio1" sheetId="2" state="hidden" r:id="rId3"/>
    <sheet name="REPORT FINALE" sheetId="5" r:id="rId4"/>
    <sheet name="CALCOLI" sheetId="6" state="hidden" r:id="rId5"/>
  </sheets>
  <externalReferences>
    <externalReference r:id="rId6"/>
  </externalReferences>
  <definedNames>
    <definedName name="ACCONTO" localSheetId="1">COMPILAZIONE!$F$171:$F$173</definedName>
    <definedName name="ACCONTO">'Calcoli Foglio1'!$F$166:$F$168</definedName>
    <definedName name="_xlnm.Print_Area" localSheetId="0">'Foglio 1 - TARIFFA ISTRUTTORIA'!$A$10:$R$123</definedName>
    <definedName name="_xlnm.Print_Area" localSheetId="3">'REPORT FINALE'!$A$1:$H$85</definedName>
    <definedName name="codIPPC" localSheetId="1">COMPILAZIONE!$A$171:$A$203</definedName>
    <definedName name="codIPPC">'Calcoli Foglio1'!$A$166:$A$199</definedName>
    <definedName name="codIPPC_MOD">'[1]calcoli MOD. NON SOT'!$B$12:$B$44</definedName>
    <definedName name="Domanda" localSheetId="1">COMPILAZIONE!$G$171:$G$172</definedName>
    <definedName name="Domanda">'Calcoli Foglio1'!$G$166:$G$167</definedName>
    <definedName name="RUM" localSheetId="1">COMPILAZIONE!$E$171:$E$175</definedName>
    <definedName name="RUM">'Calcoli Foglio1'!$E$166:$E$170</definedName>
    <definedName name="SI_NO" localSheetId="1">COMPILAZIONE!$D$171:$D$172</definedName>
    <definedName name="SI_NO">'Calcoli Foglio1'!$D$166:$D$167</definedName>
    <definedName name="TipoIMP" localSheetId="1">COMPILAZIONE!$C$171:$C$173</definedName>
    <definedName name="TipoIMP">'Calcoli Foglio1'!$C$166:$C$168</definedName>
    <definedName name="tipoIMP_MOD">'[1]calcoli MOD. NON SOT'!$A$12:$A$13</definedName>
    <definedName name="TipoISTR" localSheetId="1">COMPILAZIONE!$B$171:$B$174</definedName>
    <definedName name="TipoISTR">'Calcoli Foglio1'!$B$166:$B$169</definedName>
  </definedNames>
  <calcPr calcId="125725"/>
</workbook>
</file>

<file path=xl/calcChain.xml><?xml version="1.0" encoding="utf-8"?>
<calcChain xmlns="http://schemas.openxmlformats.org/spreadsheetml/2006/main">
  <c r="F102" i="6"/>
  <c r="G96"/>
  <c r="G99"/>
  <c r="B83" i="5"/>
  <c r="C73"/>
  <c r="E65"/>
  <c r="F56"/>
  <c r="E49"/>
  <c r="E50"/>
  <c r="E51"/>
  <c r="E48"/>
  <c r="D42"/>
  <c r="D41"/>
  <c r="D40"/>
  <c r="D39"/>
  <c r="D38"/>
  <c r="D30"/>
  <c r="D31"/>
  <c r="D32"/>
  <c r="D33"/>
  <c r="D34"/>
  <c r="D29"/>
  <c r="D22"/>
  <c r="D23"/>
  <c r="D24"/>
  <c r="D25"/>
  <c r="D21"/>
  <c r="G14"/>
  <c r="H5"/>
  <c r="C6"/>
  <c r="C7"/>
  <c r="C8"/>
  <c r="C9"/>
  <c r="C5"/>
  <c r="D34" i="7"/>
  <c r="C34"/>
  <c r="B34"/>
  <c r="H28" i="2"/>
  <c r="J122"/>
  <c r="H131"/>
  <c r="D138" i="7"/>
  <c r="C138"/>
  <c r="B138"/>
  <c r="E138"/>
  <c r="H137"/>
  <c r="B69" i="5"/>
  <c r="D8" i="6"/>
  <c r="D27"/>
  <c r="D9"/>
  <c r="D28"/>
  <c r="B28"/>
  <c r="D10"/>
  <c r="E29" s="1"/>
  <c r="G29"/>
  <c r="D11"/>
  <c r="G30"/>
  <c r="D7"/>
  <c r="B26"/>
  <c r="E7" s="1"/>
  <c r="D56" i="2"/>
  <c r="D37" i="6"/>
  <c r="D57" i="2"/>
  <c r="D38" i="6"/>
  <c r="D58" i="2"/>
  <c r="D39" i="6"/>
  <c r="D59" i="2"/>
  <c r="D40" i="6"/>
  <c r="B59" s="1"/>
  <c r="D60" i="2"/>
  <c r="D41" i="6" s="1"/>
  <c r="D55" i="2"/>
  <c r="D36" i="6" s="1"/>
  <c r="D37" i="2"/>
  <c r="D38"/>
  <c r="D39"/>
  <c r="D40"/>
  <c r="D36"/>
  <c r="I122"/>
  <c r="F123" s="1"/>
  <c r="G112"/>
  <c r="F113" s="1"/>
  <c r="E107"/>
  <c r="F107" s="1"/>
  <c r="G107" s="1"/>
  <c r="E108"/>
  <c r="F108"/>
  <c r="G108" s="1"/>
  <c r="E109"/>
  <c r="F109" s="1"/>
  <c r="G109" s="1"/>
  <c r="E106"/>
  <c r="F106" s="1"/>
  <c r="G106" s="1"/>
  <c r="D98"/>
  <c r="E98" s="1"/>
  <c r="F98" s="1"/>
  <c r="E75"/>
  <c r="B94"/>
  <c r="E76"/>
  <c r="C95"/>
  <c r="B95"/>
  <c r="D76"/>
  <c r="F84" s="1"/>
  <c r="D75"/>
  <c r="D65" i="6" s="1"/>
  <c r="H171" i="7"/>
  <c r="F100"/>
  <c r="E100"/>
  <c r="D100"/>
  <c r="C100"/>
  <c r="B100"/>
  <c r="F99"/>
  <c r="E99"/>
  <c r="D99"/>
  <c r="C99"/>
  <c r="B99"/>
  <c r="F89"/>
  <c r="E89"/>
  <c r="D89"/>
  <c r="C89"/>
  <c r="B89"/>
  <c r="F88"/>
  <c r="E88"/>
  <c r="G88"/>
  <c r="D88"/>
  <c r="C88"/>
  <c r="B88"/>
  <c r="F87" i="6"/>
  <c r="E87"/>
  <c r="F84"/>
  <c r="E84"/>
  <c r="D84"/>
  <c r="C84"/>
  <c r="B84"/>
  <c r="G84"/>
  <c r="F83"/>
  <c r="E83"/>
  <c r="D83"/>
  <c r="C83"/>
  <c r="G83"/>
  <c r="B83"/>
  <c r="F74"/>
  <c r="E74"/>
  <c r="D74"/>
  <c r="C74"/>
  <c r="B74"/>
  <c r="F73"/>
  <c r="E73"/>
  <c r="D73"/>
  <c r="C73"/>
  <c r="B73"/>
  <c r="G73"/>
  <c r="C156" i="2"/>
  <c r="D132"/>
  <c r="C132"/>
  <c r="B132"/>
  <c r="H166"/>
  <c r="B102" i="1"/>
  <c r="B103"/>
  <c r="G39"/>
  <c r="G84"/>
  <c r="G45"/>
  <c r="G95"/>
  <c r="B109"/>
  <c r="D121"/>
  <c r="E89" i="6"/>
  <c r="G74"/>
  <c r="F29"/>
  <c r="E132" i="2"/>
  <c r="B101" i="1"/>
  <c r="C29" i="6"/>
  <c r="F30"/>
  <c r="B32" i="2"/>
  <c r="C32"/>
  <c r="C28" i="6"/>
  <c r="D32" i="2"/>
  <c r="G28" i="6"/>
  <c r="C30"/>
  <c r="F28"/>
  <c r="E28"/>
  <c r="E9" s="1"/>
  <c r="B30"/>
  <c r="D30"/>
  <c r="E30"/>
  <c r="E59"/>
  <c r="D59"/>
  <c r="C161" i="7"/>
  <c r="D29" i="6"/>
  <c r="G32" i="7"/>
  <c r="G18" i="5"/>
  <c r="E66" i="6"/>
  <c r="B84" i="2"/>
  <c r="C83"/>
  <c r="D83"/>
  <c r="E83"/>
  <c r="B83"/>
  <c r="F83"/>
  <c r="E27" i="6"/>
  <c r="F27"/>
  <c r="C58"/>
  <c r="D58"/>
  <c r="B58"/>
  <c r="E58"/>
  <c r="E56"/>
  <c r="D56"/>
  <c r="B56"/>
  <c r="C56"/>
  <c r="E37" s="1"/>
  <c r="C59"/>
  <c r="E95" i="2"/>
  <c r="C108" i="6"/>
  <c r="F114" i="2"/>
  <c r="F112"/>
  <c r="E108" i="6"/>
  <c r="D108"/>
  <c r="F108" s="1"/>
  <c r="F105" s="1"/>
  <c r="F131" i="7" s="1"/>
  <c r="G99"/>
  <c r="F95" i="2"/>
  <c r="G100" i="7"/>
  <c r="D95" i="2"/>
  <c r="G122"/>
  <c r="D94"/>
  <c r="G94" s="1"/>
  <c r="H91" s="1"/>
  <c r="H96" i="7" s="1"/>
  <c r="G40" i="5" s="1"/>
  <c r="G89" i="7"/>
  <c r="F94" i="2"/>
  <c r="E65" i="6"/>
  <c r="E94" i="2"/>
  <c r="C94"/>
  <c r="E122"/>
  <c r="E123"/>
  <c r="G123"/>
  <c r="F122"/>
  <c r="D57" i="6"/>
  <c r="B57"/>
  <c r="E57"/>
  <c r="C57"/>
  <c r="B27"/>
  <c r="G27"/>
  <c r="C27"/>
  <c r="E38"/>
  <c r="E60" i="7" s="1"/>
  <c r="E31" i="5" s="1"/>
  <c r="E56" i="2" l="1"/>
  <c r="E59" i="7"/>
  <c r="E30" i="5" s="1"/>
  <c r="E57" i="2"/>
  <c r="E8" i="6"/>
  <c r="E39"/>
  <c r="E84" i="2"/>
  <c r="F116"/>
  <c r="B29" i="6"/>
  <c r="G83" i="2"/>
  <c r="E11" i="6"/>
  <c r="G31" i="2"/>
  <c r="G32" i="1" s="1"/>
  <c r="G95" i="2"/>
  <c r="H92" s="1"/>
  <c r="H97" i="7" s="1"/>
  <c r="G41" i="5" s="1"/>
  <c r="F125" i="2"/>
  <c r="E40" i="6"/>
  <c r="E40" i="7"/>
  <c r="E22" i="5" s="1"/>
  <c r="E37" i="2"/>
  <c r="G64" i="5"/>
  <c r="G50" i="1"/>
  <c r="H80" i="2"/>
  <c r="H85" i="7" s="1"/>
  <c r="E38" i="2"/>
  <c r="E41" i="7"/>
  <c r="E23" i="5" s="1"/>
  <c r="E43" i="7"/>
  <c r="E25" i="5" s="1"/>
  <c r="E40" i="2"/>
  <c r="G55" i="1"/>
  <c r="E103" i="7"/>
  <c r="G42" i="5" s="1"/>
  <c r="F113" i="7"/>
  <c r="G50" i="5" s="1"/>
  <c r="G64" i="1"/>
  <c r="G63"/>
  <c r="F112" i="7"/>
  <c r="G49" i="5" s="1"/>
  <c r="G93" i="1"/>
  <c r="D55" i="6"/>
  <c r="E55"/>
  <c r="B55"/>
  <c r="C55"/>
  <c r="E62" i="7"/>
  <c r="E33" i="5" s="1"/>
  <c r="E59" i="2"/>
  <c r="E39" i="7"/>
  <c r="E36" i="2"/>
  <c r="E61" i="7"/>
  <c r="E32" i="5" s="1"/>
  <c r="E58" i="2"/>
  <c r="F111" i="7"/>
  <c r="G48" i="5" s="1"/>
  <c r="G62" i="1"/>
  <c r="F114" i="7"/>
  <c r="G51" i="5" s="1"/>
  <c r="G65" i="1"/>
  <c r="G61"/>
  <c r="G105" i="2"/>
  <c r="G110" s="1"/>
  <c r="F110" i="7"/>
  <c r="C60" i="6"/>
  <c r="B60"/>
  <c r="D60"/>
  <c r="E60"/>
  <c r="E10"/>
  <c r="E12" s="1"/>
  <c r="D66"/>
  <c r="D84" i="2"/>
  <c r="C84"/>
  <c r="E36" i="6" l="1"/>
  <c r="G84" i="2"/>
  <c r="H81" s="1"/>
  <c r="H86" i="7" s="1"/>
  <c r="G51" i="1"/>
  <c r="E21" i="5"/>
  <c r="E58" i="7"/>
  <c r="E55" i="2"/>
  <c r="G38" i="5"/>
  <c r="E42" i="7"/>
  <c r="E24" i="5" s="1"/>
  <c r="E39" i="2"/>
  <c r="E41" s="1"/>
  <c r="G47" i="5"/>
  <c r="F115" i="7"/>
  <c r="G53" i="5" s="1"/>
  <c r="E41" i="6"/>
  <c r="G67" i="1"/>
  <c r="G39" i="5" l="1"/>
  <c r="E105" i="7"/>
  <c r="G43" i="5" s="1"/>
  <c r="E100" i="2"/>
  <c r="B136"/>
  <c r="B138" s="1"/>
  <c r="E60"/>
  <c r="E63" i="7"/>
  <c r="E34" i="5" s="1"/>
  <c r="E61" i="2"/>
  <c r="E44" i="7"/>
  <c r="E29" i="5"/>
  <c r="E64" i="7"/>
  <c r="G34" i="5" s="1"/>
  <c r="E42" i="6"/>
  <c r="F137" i="2" l="1"/>
  <c r="J138"/>
  <c r="I137"/>
  <c r="H137"/>
  <c r="F138"/>
  <c r="I138"/>
  <c r="B107" i="1"/>
  <c r="G138" i="2"/>
  <c r="G137"/>
  <c r="J137"/>
  <c r="H138"/>
  <c r="G25" i="5"/>
  <c r="B141" i="7"/>
  <c r="B143" s="1"/>
  <c r="C141" i="2" l="1"/>
  <c r="C143" s="1"/>
  <c r="G143" i="7"/>
  <c r="J142"/>
  <c r="J143"/>
  <c r="F143"/>
  <c r="F142"/>
  <c r="G142"/>
  <c r="H143"/>
  <c r="I143"/>
  <c r="I142"/>
  <c r="H142"/>
  <c r="C146" l="1"/>
  <c r="G77" i="5" l="1"/>
  <c r="C148" i="7"/>
  <c r="C167" l="1"/>
  <c r="B84" i="5" s="1"/>
  <c r="B81"/>
</calcChain>
</file>

<file path=xl/sharedStrings.xml><?xml version="1.0" encoding="utf-8"?>
<sst xmlns="http://schemas.openxmlformats.org/spreadsheetml/2006/main" count="638" uniqueCount="272">
  <si>
    <t>Grandi e medie imprese</t>
  </si>
  <si>
    <t>Micro e Piccole Imprese</t>
  </si>
  <si>
    <t>tipologia impianto</t>
  </si>
  <si>
    <r>
      <t>CALCOLO DI C</t>
    </r>
    <r>
      <rPr>
        <b/>
        <vertAlign val="subscript"/>
        <sz val="14"/>
        <color indexed="8"/>
        <rFont val="Calibri"/>
        <family val="2"/>
      </rPr>
      <t>D</t>
    </r>
  </si>
  <si>
    <t>3 - Micro e Piccole Imprese</t>
  </si>
  <si>
    <t>2 - Grandi e medie imprese</t>
  </si>
  <si>
    <t>calcolo</t>
  </si>
  <si>
    <r>
      <t>CALCOLO DI C</t>
    </r>
    <r>
      <rPr>
        <b/>
        <vertAlign val="subscript"/>
        <sz val="14"/>
        <color indexed="8"/>
        <rFont val="Calibri"/>
        <family val="2"/>
      </rPr>
      <t>ARIA</t>
    </r>
  </si>
  <si>
    <t>N. di emissioni in atmosfera</t>
  </si>
  <si>
    <t>N. di inquinanti</t>
  </si>
  <si>
    <t>da 1 a 4 inquinanti</t>
  </si>
  <si>
    <t>da 5 a 10 inquinanti</t>
  </si>
  <si>
    <t>da 11 a 17 inquinanti</t>
  </si>
  <si>
    <t>più di 17 inquinanti</t>
  </si>
  <si>
    <t>0 inquinanti</t>
  </si>
  <si>
    <t>da 2 a 3</t>
  </si>
  <si>
    <t>da 4 a 8</t>
  </si>
  <si>
    <t>da 9 a 20</t>
  </si>
  <si>
    <t>da 21 a 60</t>
  </si>
  <si>
    <t>oltre 60</t>
  </si>
  <si>
    <t>NUMERO EMISSIONI IN ATMOSFERA</t>
  </si>
  <si>
    <t>NUMERO INQUINANTI</t>
  </si>
  <si>
    <t>inserire nelle relative celle evidenziate il n. complessivo di emissioni in atmosfera ed il n. complessivo di inquinanti; per l'identificazione degli stessi si faccia riferimento al punto 2) dell'All. alla Dgr 10124/2009</t>
  </si>
  <si>
    <r>
      <t>CALCOLO DI C</t>
    </r>
    <r>
      <rPr>
        <b/>
        <vertAlign val="subscript"/>
        <sz val="14"/>
        <color indexed="8"/>
        <rFont val="Calibri"/>
        <family val="2"/>
      </rPr>
      <t>H2O</t>
    </r>
  </si>
  <si>
    <t>N. di scarichi</t>
  </si>
  <si>
    <t>inserire nelle relative celle evidenziate il n. complessivo di scarichi idrici ed il n. complessivo di inquinanti; per l'identificazione degli stessi si faccia riferimento al punto 3) dell'All. alla Dgr 10124/2009</t>
  </si>
  <si>
    <t>Numero di scarichi</t>
  </si>
  <si>
    <t>oltre 8</t>
  </si>
  <si>
    <t>Nessun inquinante</t>
  </si>
  <si>
    <t>da 5 a 7 inquinanti</t>
  </si>
  <si>
    <t>da 8 a 12 inquinanti</t>
  </si>
  <si>
    <t>da 13 a 15 inquinanti</t>
  </si>
  <si>
    <t>più di 15 inquinanti</t>
  </si>
  <si>
    <r>
      <t>CALCOLO DI C</t>
    </r>
    <r>
      <rPr>
        <b/>
        <vertAlign val="subscript"/>
        <sz val="14"/>
        <color indexed="8"/>
        <rFont val="Calibri"/>
        <family val="2"/>
      </rPr>
      <t xml:space="preserve">RP </t>
    </r>
    <r>
      <rPr>
        <b/>
        <sz val="14"/>
        <color indexed="8"/>
        <rFont val="Calibri"/>
        <family val="2"/>
      </rPr>
      <t>E</t>
    </r>
    <r>
      <rPr>
        <b/>
        <vertAlign val="subscript"/>
        <sz val="14"/>
        <color indexed="8"/>
        <rFont val="Calibri"/>
        <family val="2"/>
      </rPr>
      <t xml:space="preserve"> </t>
    </r>
    <r>
      <rPr>
        <b/>
        <sz val="14"/>
        <color indexed="8"/>
        <rFont val="Calibri"/>
        <family val="2"/>
      </rPr>
      <t>C</t>
    </r>
    <r>
      <rPr>
        <b/>
        <vertAlign val="subscript"/>
        <sz val="14"/>
        <color indexed="8"/>
        <rFont val="Calibri"/>
        <family val="2"/>
      </rPr>
      <t>RnP</t>
    </r>
  </si>
  <si>
    <t>Rifiuti Pericolosi (tonn/g)</t>
  </si>
  <si>
    <t>Rifiuti NON Pericolosi (Tonn/g)</t>
  </si>
  <si>
    <t>Deposito Temporaneo</t>
  </si>
  <si>
    <t>Tonnellate/die oggetto della domanda*</t>
  </si>
  <si>
    <t>fino</t>
  </si>
  <si>
    <t>ad 1</t>
  </si>
  <si>
    <t>oltre 1</t>
  </si>
  <si>
    <t>fino a 10</t>
  </si>
  <si>
    <t>oltre 10</t>
  </si>
  <si>
    <t>fino a 50</t>
  </si>
  <si>
    <t>Oltre 50</t>
  </si>
  <si>
    <t>Sigla</t>
  </si>
  <si>
    <t>Rifiuti pericolosi (RP)</t>
  </si>
  <si>
    <t>Rifiuti non pericolosi (RNP)</t>
  </si>
  <si>
    <t>CRP</t>
  </si>
  <si>
    <t>CRnP</t>
  </si>
  <si>
    <t>contatore</t>
  </si>
  <si>
    <t>valore</t>
  </si>
  <si>
    <t>tariffa Dep.Temp.</t>
  </si>
  <si>
    <t>COMPONENTI AMBIENTALI</t>
  </si>
  <si>
    <t>Ulteriore componente ambientale da considerare</t>
  </si>
  <si>
    <t xml:space="preserve">Clima acustico </t>
  </si>
  <si>
    <t>Tutela quantitativa della risorsa idrica</t>
  </si>
  <si>
    <t xml:space="preserve">Odori </t>
  </si>
  <si>
    <t xml:space="preserve">Sicurezza del territorio </t>
  </si>
  <si>
    <t xml:space="preserve">Ripristino ambientale </t>
  </si>
  <si>
    <t>VEDI TAB.X</t>
  </si>
  <si>
    <t>2 -impianti esistenti (o cmq la cui istruttoria si è conclusa prima dell'entrata in vigore del Tariffario Regionale) a cui è stato prescritto un Piano di Risanamento Acustico</t>
  </si>
  <si>
    <t xml:space="preserve">3 - impianti esistenti (o cmq la cui istruttoria si è conclusa prima dell'entrata in vigore del Tariffario Regionale) a cui è stato prescritta una nuova indagine acustica </t>
  </si>
  <si>
    <t>4 - tutti gli altri impianti (eccezione di attività 2.6 e 6.7) ricadenti in aree di Classe VI</t>
  </si>
  <si>
    <t>1- impianti svolgenti attività 2.6 o 6.7 e non rientrnati nei successivi punti 2 (piano di risanamento acustico) e 3 (soggetti ad nuova indagine acustica)</t>
  </si>
  <si>
    <t>1, 2 o 3</t>
  </si>
  <si>
    <t>5 - tutti gli altri impianti non inclusi nelle categorie da 1 a 4</t>
  </si>
  <si>
    <t>TOTALE Comp.Amb.</t>
  </si>
  <si>
    <t>Cca</t>
  </si>
  <si>
    <t>CERTIFICAZIONI AMBIENTALI</t>
  </si>
  <si>
    <t>Sistema di Gestione Ambientale</t>
  </si>
  <si>
    <t>Certificazione ISO 14001</t>
  </si>
  <si>
    <t>Registrazione Regolamento EMAS</t>
  </si>
  <si>
    <t>PRESENTAZIONE DOMANDA</t>
  </si>
  <si>
    <t>1 - Grande impianto con attività ricadente nel D.Lgs 333/99 e s.m.i.</t>
  </si>
  <si>
    <t>1 - Presentata secondo le specifiche dell'A.C. ed in formato elettronico</t>
  </si>
  <si>
    <t>2 - Con copia informatizzata</t>
  </si>
  <si>
    <t>grandi/medie</t>
  </si>
  <si>
    <t>piccole e micro</t>
  </si>
  <si>
    <t>SCONTI TOTALE</t>
  </si>
  <si>
    <t>COEFFICIENTI CORRETTIVI</t>
  </si>
  <si>
    <t>DENOMINAZIONE</t>
  </si>
  <si>
    <t>COMUNE</t>
  </si>
  <si>
    <t>VIA</t>
  </si>
  <si>
    <t>ATTIVITA' IPPC PRINC.</t>
  </si>
  <si>
    <t>TIPOLOGIA DI ISTRUTTORIA:</t>
  </si>
  <si>
    <t>MODIFICA SOSTANZIALE</t>
  </si>
  <si>
    <t>RINNOVO</t>
  </si>
  <si>
    <t>K1</t>
  </si>
  <si>
    <t>K2</t>
  </si>
  <si>
    <t>K3</t>
  </si>
  <si>
    <t>COD IPPC</t>
  </si>
  <si>
    <t>PROCEDIMENTO DI VERIFICA DI VIA/VIA</t>
  </si>
  <si>
    <t>PROCEDIMENTO D.LGS 334/99 E S.M.I.</t>
  </si>
  <si>
    <t xml:space="preserve">IMPIANTO ESISTENTE </t>
  </si>
  <si>
    <t>IMPIANTO  NUOVO</t>
  </si>
  <si>
    <t>CALCOLO TARIFFA</t>
  </si>
  <si>
    <t>T istruttoria</t>
  </si>
  <si>
    <t>T finale</t>
  </si>
  <si>
    <t>PROVINCIA</t>
  </si>
  <si>
    <r>
      <t>calcolo C</t>
    </r>
    <r>
      <rPr>
        <b/>
        <vertAlign val="subscript"/>
        <sz val="11"/>
        <color indexed="8"/>
        <rFont val="Calibri"/>
        <family val="2"/>
      </rPr>
      <t>D</t>
    </r>
  </si>
  <si>
    <r>
      <t>calcolo C</t>
    </r>
    <r>
      <rPr>
        <b/>
        <vertAlign val="subscript"/>
        <sz val="11"/>
        <color indexed="8"/>
        <rFont val="Calibri"/>
        <family val="2"/>
      </rPr>
      <t>ARIA</t>
    </r>
  </si>
  <si>
    <r>
      <t>calcolo C</t>
    </r>
    <r>
      <rPr>
        <b/>
        <vertAlign val="subscript"/>
        <sz val="11"/>
        <color indexed="8"/>
        <rFont val="Calibri"/>
        <family val="2"/>
      </rPr>
      <t>H2O</t>
    </r>
  </si>
  <si>
    <r>
      <t>calcolo C</t>
    </r>
    <r>
      <rPr>
        <b/>
        <vertAlign val="subscript"/>
        <sz val="11"/>
        <color indexed="8"/>
        <rFont val="Calibri"/>
        <family val="2"/>
      </rPr>
      <t>RP</t>
    </r>
  </si>
  <si>
    <r>
      <t>calcolo C</t>
    </r>
    <r>
      <rPr>
        <b/>
        <vertAlign val="subscript"/>
        <sz val="11"/>
        <color indexed="8"/>
        <rFont val="Calibri"/>
        <family val="2"/>
      </rPr>
      <t>RnP</t>
    </r>
  </si>
  <si>
    <r>
      <t>C</t>
    </r>
    <r>
      <rPr>
        <b/>
        <vertAlign val="subscript"/>
        <sz val="11"/>
        <color indexed="8"/>
        <rFont val="Calibri"/>
        <family val="2"/>
      </rPr>
      <t>SGA</t>
    </r>
  </si>
  <si>
    <t>TOT:</t>
  </si>
  <si>
    <t>Modalità di presentazione dell'istanza</t>
  </si>
  <si>
    <t>1,2, 3, 4 o 5</t>
  </si>
  <si>
    <t>ACCONTO</t>
  </si>
  <si>
    <t>PROCEDIMENTI CORRELATI</t>
  </si>
  <si>
    <r>
      <t>C</t>
    </r>
    <r>
      <rPr>
        <b/>
        <vertAlign val="subscript"/>
        <sz val="11"/>
        <color indexed="8"/>
        <rFont val="Calibri"/>
        <family val="2"/>
      </rPr>
      <t>dom</t>
    </r>
  </si>
  <si>
    <t>ANAGRAFICA COMPLESSO</t>
  </si>
  <si>
    <t>NOTE GENERALI PER LA COMPILAZIONE:</t>
  </si>
  <si>
    <t>Note per la compilazione delle Tabelle</t>
  </si>
  <si>
    <t>CALCOLO TARIFFA ISTRUTTORIA PER ISTANZA DI AUTORIZZAZIONE - MODIFICA SOSTANZIALE E RINNOVO AI SENSI DELLA DGR n.10124 DEL 7 AGOSTO 2009</t>
  </si>
  <si>
    <t>codIPPC</t>
  </si>
  <si>
    <t>CONVALIDA DATI</t>
  </si>
  <si>
    <t>tipoISTR</t>
  </si>
  <si>
    <t>Tipo IMP</t>
  </si>
  <si>
    <t>SI_NO</t>
  </si>
  <si>
    <t>RUM</t>
  </si>
  <si>
    <t>SI</t>
  </si>
  <si>
    <t>NO</t>
  </si>
  <si>
    <t>Domanda</t>
  </si>
  <si>
    <t>selezionare dal menù a tendina il codice IPPC relativo all'attività principale avolta nello stabilimento</t>
  </si>
  <si>
    <t>NOME GESTORE IMPIANTO</t>
  </si>
  <si>
    <t>selezionare dal menù a tendina il codice numerico associato alla 'tipologia di impianto'  nella cella evidenziata (se la tipologia è 'grande impianto con attività ricadente nel D.Lgs 334/99' inserire '1', se la tipologia è 'grande o media impresa' inserire '2' ecc.) ; per la definizione di Piccola, Media, Grande Impresa si rimanda al punto 1) dell'Allegato alla Dgr 10124/2009</t>
  </si>
  <si>
    <t>1 - Grande impianto con attività ricadente nel D.Lgs 334/99 e s.m.i.</t>
  </si>
  <si>
    <t>Se presso l'azienda vengoono effettuate operaizoni di deposito temporaneo, selezionare 'SI' dal menù a tendina</t>
  </si>
  <si>
    <t>Se  l'azienda è soggetta ad una o più delle componenti ambientali elencate (rif. punto 3) dell'All. alla Dgr 10124/2009, selezionare 'SI' nel  menù a tendina relativo alla componente  ambientale interessata.</t>
  </si>
  <si>
    <t>selezionare 'SI' nel relativo menù a tendina se l'Azienda è dotata di sistemi di Certificazione ambientale; si ricorda che gli sconti associati a tale coefficiente non sono cumulabili (rif. punto 6 dell'All. alla Dgr 10124/2009).</t>
  </si>
  <si>
    <t>Se l'azienda ha presentato l'istanza secondo le specifiche fornite dall'Autorità competente ed in formato elettronico selezionare '1' nel menù a tendina; selezionare '2' in caso contrario; (rif. punto 7 dell'All. alla Dgr 10124/2009)</t>
  </si>
  <si>
    <r>
      <t>CALCOLO DI C</t>
    </r>
    <r>
      <rPr>
        <b/>
        <vertAlign val="subscript"/>
        <sz val="11"/>
        <color indexed="8"/>
        <rFont val="Calibri"/>
        <family val="2"/>
      </rPr>
      <t>D</t>
    </r>
  </si>
  <si>
    <r>
      <t>CALCOLO DI C</t>
    </r>
    <r>
      <rPr>
        <vertAlign val="subscript"/>
        <sz val="11"/>
        <color indexed="8"/>
        <rFont val="Calibri"/>
        <family val="2"/>
      </rPr>
      <t>ARIA</t>
    </r>
  </si>
  <si>
    <r>
      <t>CALCOLO DI C</t>
    </r>
    <r>
      <rPr>
        <b/>
        <vertAlign val="subscript"/>
        <sz val="11"/>
        <color indexed="8"/>
        <rFont val="Calibri"/>
        <family val="2"/>
      </rPr>
      <t>H2O</t>
    </r>
  </si>
  <si>
    <r>
      <t>CALCOLO DI C</t>
    </r>
    <r>
      <rPr>
        <b/>
        <vertAlign val="subscript"/>
        <sz val="11"/>
        <color indexed="8"/>
        <rFont val="Calibri"/>
        <family val="2"/>
      </rPr>
      <t xml:space="preserve">RP </t>
    </r>
    <r>
      <rPr>
        <b/>
        <sz val="11"/>
        <color indexed="8"/>
        <rFont val="Calibri"/>
        <family val="2"/>
      </rPr>
      <t>E</t>
    </r>
    <r>
      <rPr>
        <b/>
        <vertAlign val="subscript"/>
        <sz val="11"/>
        <color indexed="8"/>
        <rFont val="Calibri"/>
        <family val="2"/>
      </rPr>
      <t xml:space="preserve"> </t>
    </r>
    <r>
      <rPr>
        <b/>
        <sz val="11"/>
        <color indexed="8"/>
        <rFont val="Calibri"/>
        <family val="2"/>
      </rPr>
      <t>C</t>
    </r>
    <r>
      <rPr>
        <b/>
        <vertAlign val="subscript"/>
        <sz val="11"/>
        <color indexed="8"/>
        <rFont val="Calibri"/>
        <family val="2"/>
      </rPr>
      <t>RnP</t>
    </r>
  </si>
  <si>
    <r>
      <t>calcolo C</t>
    </r>
    <r>
      <rPr>
        <vertAlign val="subscript"/>
        <sz val="12"/>
        <color indexed="8"/>
        <rFont val="Times New Roman"/>
        <family val="1"/>
      </rPr>
      <t>CA</t>
    </r>
  </si>
  <si>
    <r>
      <t>calcoloC</t>
    </r>
    <r>
      <rPr>
        <b/>
        <vertAlign val="subscript"/>
        <sz val="11"/>
        <color indexed="8"/>
        <rFont val="Times New Roman"/>
        <family val="1"/>
      </rPr>
      <t>RI</t>
    </r>
  </si>
  <si>
    <r>
      <t>calcolo C</t>
    </r>
    <r>
      <rPr>
        <b/>
        <vertAlign val="subscript"/>
        <sz val="11"/>
        <color indexed="8"/>
        <rFont val="Times New Roman"/>
        <family val="1"/>
      </rPr>
      <t>OD</t>
    </r>
  </si>
  <si>
    <r>
      <t>calcolo C</t>
    </r>
    <r>
      <rPr>
        <b/>
        <vertAlign val="subscript"/>
        <sz val="11"/>
        <color indexed="8"/>
        <rFont val="Times New Roman"/>
        <family val="1"/>
      </rPr>
      <t>ST</t>
    </r>
  </si>
  <si>
    <r>
      <t>calcolo C</t>
    </r>
    <r>
      <rPr>
        <b/>
        <vertAlign val="subscript"/>
        <sz val="11"/>
        <color indexed="8"/>
        <rFont val="Times New Roman"/>
        <family val="1"/>
      </rPr>
      <t>RA</t>
    </r>
  </si>
  <si>
    <r>
      <t xml:space="preserve">selezionare il codice numerico associato alla tipologia di 'clima acustico' nella cella evidenziata (se la tipologia è </t>
    </r>
    <r>
      <rPr>
        <i/>
        <sz val="11"/>
        <color indexed="56"/>
        <rFont val="Calibri"/>
        <family val="2"/>
      </rPr>
      <t>'impianti svolgenti attività 2.6 o 6.7 e non rientrnati nei successivi punti 2 (piano di risanamento acustico) e 3 (soggetti ad nuova indagine acusticaattività'</t>
    </r>
    <r>
      <rPr>
        <sz val="11"/>
        <color indexed="56"/>
        <rFont val="Calibri"/>
        <family val="2"/>
      </rPr>
      <t xml:space="preserve"> selezionare '</t>
    </r>
    <r>
      <rPr>
        <b/>
        <sz val="11"/>
        <color indexed="56"/>
        <rFont val="Calibri"/>
        <family val="2"/>
      </rPr>
      <t>1</t>
    </r>
    <r>
      <rPr>
        <sz val="11"/>
        <color indexed="56"/>
        <rFont val="Calibri"/>
        <family val="2"/>
      </rPr>
      <t xml:space="preserve">', se la tipologia è </t>
    </r>
    <r>
      <rPr>
        <i/>
        <sz val="11"/>
        <color indexed="56"/>
        <rFont val="Calibri"/>
        <family val="2"/>
      </rPr>
      <t>'impianti esistenti (o cmq la cui istruttoria si è conclusa prima dell'entrata in vigore del Tariffario Regionale) a cui è stato prescritto un Piano di Risanamento Acustico'</t>
    </r>
    <r>
      <rPr>
        <sz val="11"/>
        <color indexed="56"/>
        <rFont val="Calibri"/>
        <family val="2"/>
      </rPr>
      <t xml:space="preserve"> selezionare '</t>
    </r>
    <r>
      <rPr>
        <b/>
        <sz val="11"/>
        <color indexed="56"/>
        <rFont val="Calibri"/>
        <family val="2"/>
      </rPr>
      <t>2</t>
    </r>
    <r>
      <rPr>
        <sz val="11"/>
        <color indexed="56"/>
        <rFont val="Calibri"/>
        <family val="2"/>
      </rPr>
      <t>' ecc.) .</t>
    </r>
  </si>
  <si>
    <r>
      <t xml:space="preserve">se l'azienda, contestualmente alla istanza di AIA (nuovo impianto o modifica sostanziale) ha attivato la procedura di verifica di VIA/VIA o le procedure previste dagli art.6 o 8 del D.Lgs 334/99, selezionare 'SI' nel relativo menù a tendina; </t>
    </r>
    <r>
      <rPr>
        <b/>
        <sz val="9"/>
        <color indexed="56"/>
        <rFont val="Verdana"/>
        <family val="2"/>
      </rPr>
      <t>gli sconti non si applicano in caso di istruttorie per impianti ESISTENTI</t>
    </r>
    <r>
      <rPr>
        <sz val="9"/>
        <color indexed="56"/>
        <rFont val="Verdana"/>
        <family val="2"/>
      </rPr>
      <t xml:space="preserve">, pertanto se nella Tipologia di Istruttoria sarà selezionata la voce '1', </t>
    </r>
    <r>
      <rPr>
        <b/>
        <sz val="9"/>
        <color indexed="56"/>
        <rFont val="Verdana"/>
        <family val="2"/>
      </rPr>
      <t>non andra' compilata la presente tabella</t>
    </r>
  </si>
  <si>
    <r>
      <t xml:space="preserve">1) I dati  utilizzati dal foglio di calcolo ai fini della determinazione della tariffa sono da inserire nelle celle </t>
    </r>
    <r>
      <rPr>
        <b/>
        <sz val="11"/>
        <color indexed="8"/>
        <rFont val="Calibri"/>
        <family val="2"/>
      </rPr>
      <t>GIALLE</t>
    </r>
  </si>
  <si>
    <t>2) Una volta inserito il dato (laddove obbligatorio) la cella diventerà verde.</t>
  </si>
  <si>
    <r>
      <t>selezionato nel menù a tendina il codice numerico associato alla 'tipologia di istruttoria' cui è associato il calcolo della tariffa; (es. selezionare '</t>
    </r>
    <r>
      <rPr>
        <b/>
        <sz val="9"/>
        <color indexed="56"/>
        <rFont val="Calibri"/>
        <family val="2"/>
      </rPr>
      <t>1</t>
    </r>
    <r>
      <rPr>
        <sz val="9"/>
        <color indexed="56"/>
        <rFont val="Calibri"/>
        <family val="2"/>
      </rPr>
      <t>' se l'istruttoria è relativa alla istanza di AIA per un impianto ESISTENTE ai sensi dell'art.2 del D.Lgs 59/05; selezionare '2' se l'istruttoria è relativa alla somanda di AIA per un impianto NUOVO ai sensi dell'art.2 del D.Lgs 59/05; selezionare '</t>
    </r>
    <r>
      <rPr>
        <b/>
        <sz val="9"/>
        <color indexed="56"/>
        <rFont val="Calibri"/>
        <family val="2"/>
      </rPr>
      <t>3</t>
    </r>
    <r>
      <rPr>
        <sz val="9"/>
        <color indexed="56"/>
        <rFont val="Calibri"/>
        <family val="2"/>
      </rPr>
      <t>' se l'istruttoria è relativa ad una istanza di MODIFICA SOSTANZIALE'; digitare '4' se l'istruttoria è relativa al RINNOVO dell'autorizzazione)</t>
    </r>
  </si>
  <si>
    <t xml:space="preserve">inserire nelle relative celle evidenziate il quantitativo di rifiuti (tonnellate/giorno) sottoposte ad operazioni di gestione rifiuti R o D; </t>
  </si>
  <si>
    <r>
      <t>calcolo C</t>
    </r>
    <r>
      <rPr>
        <b/>
        <vertAlign val="subscript"/>
        <sz val="14"/>
        <color indexed="8"/>
        <rFont val="Calibri"/>
        <family val="2"/>
      </rPr>
      <t>D</t>
    </r>
  </si>
  <si>
    <r>
      <t>calcolo C</t>
    </r>
    <r>
      <rPr>
        <b/>
        <vertAlign val="subscript"/>
        <sz val="14"/>
        <color indexed="8"/>
        <rFont val="Calibri"/>
        <family val="2"/>
      </rPr>
      <t>RP</t>
    </r>
  </si>
  <si>
    <r>
      <t>calcolo C</t>
    </r>
    <r>
      <rPr>
        <b/>
        <vertAlign val="subscript"/>
        <sz val="14"/>
        <color indexed="8"/>
        <rFont val="Calibri"/>
        <family val="2"/>
      </rPr>
      <t>RnP</t>
    </r>
  </si>
  <si>
    <r>
      <t>calcolo C</t>
    </r>
    <r>
      <rPr>
        <b/>
        <vertAlign val="subscript"/>
        <sz val="14"/>
        <color indexed="8"/>
        <rFont val="Times New Roman"/>
        <family val="1"/>
      </rPr>
      <t>CA</t>
    </r>
  </si>
  <si>
    <r>
      <t>calcoloC</t>
    </r>
    <r>
      <rPr>
        <b/>
        <vertAlign val="subscript"/>
        <sz val="14"/>
        <color indexed="8"/>
        <rFont val="Times New Roman"/>
        <family val="1"/>
      </rPr>
      <t>RI</t>
    </r>
  </si>
  <si>
    <r>
      <t>calcolo C</t>
    </r>
    <r>
      <rPr>
        <b/>
        <vertAlign val="subscript"/>
        <sz val="14"/>
        <color indexed="8"/>
        <rFont val="Times New Roman"/>
        <family val="1"/>
      </rPr>
      <t>OD</t>
    </r>
  </si>
  <si>
    <r>
      <t>calcolo C</t>
    </r>
    <r>
      <rPr>
        <b/>
        <vertAlign val="subscript"/>
        <sz val="14"/>
        <color indexed="8"/>
        <rFont val="Times New Roman"/>
        <family val="1"/>
      </rPr>
      <t>ST</t>
    </r>
  </si>
  <si>
    <r>
      <t>calcolo C</t>
    </r>
    <r>
      <rPr>
        <b/>
        <vertAlign val="subscript"/>
        <sz val="14"/>
        <color indexed="8"/>
        <rFont val="Times New Roman"/>
        <family val="1"/>
      </rPr>
      <t>RA</t>
    </r>
  </si>
  <si>
    <r>
      <t>C</t>
    </r>
    <r>
      <rPr>
        <b/>
        <vertAlign val="subscript"/>
        <sz val="14"/>
        <color indexed="8"/>
        <rFont val="Calibri"/>
        <family val="2"/>
      </rPr>
      <t>dom</t>
    </r>
  </si>
  <si>
    <t>VEDI TAB</t>
  </si>
  <si>
    <t xml:space="preserve">3) Laddove non sono previsti menù a tendina, vale a dire nelle voci relative a NUMERO EMISSIONI IN ATMOSFERA, NUMERO SCARICHI, INQUINANTI, QUANTITATIVI DI RIFIUTI porre attenzione al tipo di dato che viene immesso (DEVE ESSERE UN NUMERO). </t>
  </si>
  <si>
    <t>vd tab. CA</t>
  </si>
  <si>
    <t>Clima acustico  (CA)</t>
  </si>
  <si>
    <t xml:space="preserve">1- impianti svolgenti attività 2.6 o 6.7 </t>
  </si>
  <si>
    <t xml:space="preserve">TARIFFA DA PAGARE </t>
  </si>
  <si>
    <t>REPORT - DETERMINAZIONE DELLA TARIFFA PER ISTANZE DI AUTORIZZAZIONE (IMPIANTI NUOVI) MOD. SOSTANZIALE E RINNOVO AI SENSI DELLA DGR 10124 DEL 7 AGOSTO 2009 -</t>
  </si>
  <si>
    <t>N. di emissioni in atmosfera con "0" inquinanti</t>
  </si>
  <si>
    <t>tariffa</t>
  </si>
  <si>
    <t>N. di emissioni in atmosfera con con inquinanti "da 11 a 17 "</t>
  </si>
  <si>
    <t>N. di emissioni in atmosfera con con inquinanti "più di 17 "</t>
  </si>
  <si>
    <t>N. di emissioni in atmosfera con con inquinanti "da 5 a 10 "</t>
  </si>
  <si>
    <t>n. emissioni</t>
  </si>
  <si>
    <t>N. di emissioni in atmosfera con inquinanti "da 1 a 4 "</t>
  </si>
  <si>
    <t>n. scarichi</t>
  </si>
  <si>
    <t>Volume [mc] oggetto della domanda</t>
  </si>
  <si>
    <t>a 400.000 mc</t>
  </si>
  <si>
    <t>da 400.000 mc</t>
  </si>
  <si>
    <t>a 800.000</t>
  </si>
  <si>
    <t>da 800.000 mc</t>
  </si>
  <si>
    <t>a 1.600.000</t>
  </si>
  <si>
    <t>Oltre 1.600.000</t>
  </si>
  <si>
    <t>tonn/giorno</t>
  </si>
  <si>
    <t>mc</t>
  </si>
  <si>
    <t>SOLO PER L'ATTIVITA' DI DISCARICA D1</t>
  </si>
  <si>
    <t>ULTERIORI COMPONENTI AMBIENTALI</t>
  </si>
  <si>
    <t>2 - tutti gli altri impianti (eccezione di attività 2.6 e 6.7) ricadenti in aree di Classe VI</t>
  </si>
  <si>
    <t>3 - tutti gli altri impianti non inclusi nelle categorie da 1 a 4</t>
  </si>
  <si>
    <t>Impianto con attività ricadente nel D.Lgs 333/99</t>
  </si>
  <si>
    <t>tabella B</t>
  </si>
  <si>
    <t>tabella C</t>
  </si>
  <si>
    <t xml:space="preserve"> impianto e 334</t>
  </si>
  <si>
    <t>tipol. Impianto</t>
  </si>
  <si>
    <t>modalità pres domanda</t>
  </si>
  <si>
    <t>Modalità di presentazione della domanda</t>
  </si>
  <si>
    <t>Tipo di certificazione</t>
  </si>
  <si>
    <t>ISO 14001</t>
  </si>
  <si>
    <t>EMAS</t>
  </si>
  <si>
    <t>EN 16001</t>
  </si>
  <si>
    <t>ISO 14001 + EN 16001</t>
  </si>
  <si>
    <t>EMAS + EN 16001</t>
  </si>
  <si>
    <t>CODICE SCONTO</t>
  </si>
  <si>
    <r>
      <t>T</t>
    </r>
    <r>
      <rPr>
        <b/>
        <vertAlign val="subscript"/>
        <sz val="14"/>
        <color indexed="10"/>
        <rFont val="Verdana"/>
        <family val="2"/>
      </rPr>
      <t>F</t>
    </r>
  </si>
  <si>
    <r>
      <t>T</t>
    </r>
    <r>
      <rPr>
        <b/>
        <vertAlign val="subscript"/>
        <sz val="14"/>
        <color indexed="10"/>
        <rFont val="Verdana"/>
        <family val="2"/>
      </rPr>
      <t>I</t>
    </r>
  </si>
  <si>
    <r>
      <t>codice sconto C</t>
    </r>
    <r>
      <rPr>
        <vertAlign val="subscript"/>
        <sz val="11"/>
        <color indexed="8"/>
        <rFont val="Verdana"/>
        <family val="2"/>
      </rPr>
      <t>SGA</t>
    </r>
  </si>
  <si>
    <r>
      <t>C</t>
    </r>
    <r>
      <rPr>
        <b/>
        <vertAlign val="subscript"/>
        <sz val="11"/>
        <color indexed="8"/>
        <rFont val="Verdana"/>
        <family val="2"/>
      </rPr>
      <t>SGA</t>
    </r>
  </si>
  <si>
    <t>valore sconto</t>
  </si>
  <si>
    <t xml:space="preserve">TARIFFA FINALE: </t>
  </si>
  <si>
    <t xml:space="preserve">4 - RINNOVO </t>
  </si>
  <si>
    <t>TARIFFA RINNOVO</t>
  </si>
  <si>
    <t>2 - IMPIANTO NUOVO</t>
  </si>
  <si>
    <t>3 - MOD SOST</t>
  </si>
  <si>
    <t>SI/NO</t>
  </si>
  <si>
    <t>solo per le l'attività 5.4</t>
  </si>
  <si>
    <r>
      <t>CALCOLO DI C</t>
    </r>
    <r>
      <rPr>
        <b/>
        <vertAlign val="subscript"/>
        <sz val="16"/>
        <color indexed="8"/>
        <rFont val="Verdana"/>
        <family val="2"/>
      </rPr>
      <t>D</t>
    </r>
  </si>
  <si>
    <r>
      <t>calcolo C</t>
    </r>
    <r>
      <rPr>
        <vertAlign val="subscript"/>
        <sz val="14"/>
        <color indexed="10"/>
        <rFont val="Verdana"/>
        <family val="2"/>
      </rPr>
      <t>D</t>
    </r>
  </si>
  <si>
    <r>
      <t>CALCOLO DI C</t>
    </r>
    <r>
      <rPr>
        <b/>
        <vertAlign val="subscript"/>
        <sz val="16"/>
        <color indexed="8"/>
        <rFont val="Verdana"/>
        <family val="2"/>
      </rPr>
      <t>ARIA</t>
    </r>
  </si>
  <si>
    <r>
      <t>C</t>
    </r>
    <r>
      <rPr>
        <b/>
        <vertAlign val="subscript"/>
        <sz val="14"/>
        <color indexed="10"/>
        <rFont val="Verdana"/>
        <family val="2"/>
      </rPr>
      <t>ARIA</t>
    </r>
  </si>
  <si>
    <r>
      <t>CALCOLO DI C</t>
    </r>
    <r>
      <rPr>
        <b/>
        <vertAlign val="subscript"/>
        <sz val="16"/>
        <color indexed="8"/>
        <rFont val="Verdana"/>
        <family val="2"/>
      </rPr>
      <t>H2O</t>
    </r>
  </si>
  <si>
    <r>
      <t>C</t>
    </r>
    <r>
      <rPr>
        <b/>
        <vertAlign val="subscript"/>
        <sz val="14"/>
        <color indexed="10"/>
        <rFont val="Verdana"/>
        <family val="2"/>
      </rPr>
      <t>H20</t>
    </r>
  </si>
  <si>
    <r>
      <t>CALCOLO DI C</t>
    </r>
    <r>
      <rPr>
        <b/>
        <vertAlign val="subscript"/>
        <sz val="16"/>
        <color indexed="8"/>
        <rFont val="Verdana"/>
        <family val="2"/>
      </rPr>
      <t>RP e CRnP</t>
    </r>
  </si>
  <si>
    <r>
      <t>C</t>
    </r>
    <r>
      <rPr>
        <vertAlign val="subscript"/>
        <sz val="11"/>
        <color indexed="8"/>
        <rFont val="Verdana"/>
        <family val="2"/>
      </rPr>
      <t>RP</t>
    </r>
  </si>
  <si>
    <r>
      <t>C</t>
    </r>
    <r>
      <rPr>
        <vertAlign val="subscript"/>
        <sz val="11"/>
        <color indexed="8"/>
        <rFont val="Verdana"/>
        <family val="2"/>
      </rPr>
      <t>RnP</t>
    </r>
  </si>
  <si>
    <r>
      <t>C</t>
    </r>
    <r>
      <rPr>
        <b/>
        <vertAlign val="subscript"/>
        <sz val="14"/>
        <color indexed="10"/>
        <rFont val="Verdana"/>
        <family val="2"/>
      </rPr>
      <t>rifiuti</t>
    </r>
  </si>
  <si>
    <r>
      <t>C</t>
    </r>
    <r>
      <rPr>
        <vertAlign val="subscript"/>
        <sz val="12"/>
        <color indexed="8"/>
        <rFont val="Verdana"/>
        <family val="2"/>
      </rPr>
      <t>CA</t>
    </r>
  </si>
  <si>
    <r>
      <t>C</t>
    </r>
    <r>
      <rPr>
        <vertAlign val="subscript"/>
        <sz val="12"/>
        <color indexed="8"/>
        <rFont val="Verdana"/>
        <family val="2"/>
      </rPr>
      <t>RI</t>
    </r>
  </si>
  <si>
    <r>
      <t>C</t>
    </r>
    <r>
      <rPr>
        <vertAlign val="subscript"/>
        <sz val="12"/>
        <color indexed="8"/>
        <rFont val="Verdana"/>
        <family val="2"/>
      </rPr>
      <t>OD</t>
    </r>
  </si>
  <si>
    <r>
      <t>C</t>
    </r>
    <r>
      <rPr>
        <vertAlign val="subscript"/>
        <sz val="12"/>
        <color indexed="8"/>
        <rFont val="Verdana"/>
        <family val="2"/>
      </rPr>
      <t>ST</t>
    </r>
  </si>
  <si>
    <r>
      <t>C</t>
    </r>
    <r>
      <rPr>
        <vertAlign val="subscript"/>
        <sz val="12"/>
        <color indexed="8"/>
        <rFont val="Verdana"/>
        <family val="2"/>
      </rPr>
      <t>RA</t>
    </r>
  </si>
  <si>
    <r>
      <t>C</t>
    </r>
    <r>
      <rPr>
        <b/>
        <vertAlign val="subscript"/>
        <sz val="14"/>
        <color indexed="10"/>
        <rFont val="Verdana"/>
        <family val="2"/>
      </rPr>
      <t>dom</t>
    </r>
  </si>
  <si>
    <r>
      <t>Se T</t>
    </r>
    <r>
      <rPr>
        <b/>
        <vertAlign val="subscript"/>
        <sz val="11"/>
        <rFont val="Verdana"/>
        <family val="2"/>
      </rPr>
      <t>F</t>
    </r>
    <r>
      <rPr>
        <b/>
        <sz val="11"/>
        <rFont val="Verdana"/>
        <family val="2"/>
      </rPr>
      <t xml:space="preserve"> ≥ 5000 </t>
    </r>
  </si>
  <si>
    <r>
      <t>Se T</t>
    </r>
    <r>
      <rPr>
        <b/>
        <vertAlign val="subscript"/>
        <sz val="11"/>
        <rFont val="Verdana"/>
        <family val="2"/>
      </rPr>
      <t>F</t>
    </r>
    <r>
      <rPr>
        <b/>
        <sz val="11"/>
        <rFont val="Verdana"/>
        <family val="2"/>
      </rPr>
      <t xml:space="preserve"> &lt; 5000</t>
    </r>
  </si>
  <si>
    <r>
      <t>Se T</t>
    </r>
    <r>
      <rPr>
        <b/>
        <vertAlign val="subscript"/>
        <sz val="11"/>
        <color indexed="60"/>
        <rFont val="Verdana"/>
        <family val="2"/>
      </rPr>
      <t>F</t>
    </r>
    <r>
      <rPr>
        <b/>
        <sz val="11"/>
        <color indexed="60"/>
        <rFont val="Verdana"/>
        <family val="2"/>
      </rPr>
      <t xml:space="preserve"> ≥ 5000 </t>
    </r>
  </si>
  <si>
    <r>
      <t>Se T</t>
    </r>
    <r>
      <rPr>
        <b/>
        <vertAlign val="subscript"/>
        <sz val="11"/>
        <color indexed="60"/>
        <rFont val="Verdana"/>
        <family val="2"/>
      </rPr>
      <t>F</t>
    </r>
    <r>
      <rPr>
        <b/>
        <sz val="11"/>
        <color indexed="60"/>
        <rFont val="Verdana"/>
        <family val="2"/>
      </rPr>
      <t xml:space="preserve"> &lt; 5000</t>
    </r>
  </si>
  <si>
    <t>CALCOLO TARIFFA ISTRUTTORIA PER ISTANZA DI AUTORIZZAZIONE - MODIFICA SOSTANZIALE E RINNOVO AI SENSI DELLA DGR 4626/2012  PER ATTIVITA' INDUSTRIALI E DI GESTIONE RIFIUTI</t>
  </si>
  <si>
    <t>N. di scarichi  con "0" inquinanti</t>
  </si>
  <si>
    <t>N. di scarichi  con inquinanti "da 1 a 4"</t>
  </si>
  <si>
    <t>N. di scarichi  con inquinanti "da 5 a 7"</t>
  </si>
  <si>
    <t>N. di scarichi  con inquinanti "da 8 a 12"</t>
  </si>
  <si>
    <t>N. di scarichi  con inquinanti "da 13 a 15"</t>
  </si>
  <si>
    <t>N. di scarichi con inquinanti "più di 15 "</t>
  </si>
  <si>
    <t>NUMERO SCARICHI</t>
  </si>
  <si>
    <t>N. di scarichi con "0" inquinanti</t>
  </si>
  <si>
    <t>N. di scarichi con inquinanti "da 1 a 4"</t>
  </si>
  <si>
    <t>N. di scarichi con inquinanti "da 5 a 7"</t>
  </si>
  <si>
    <t>N. di scarichi con inquinanti "da 8 a 12"</t>
  </si>
  <si>
    <t>N. di scarichi con inquinanti "da 13 a 15"</t>
  </si>
  <si>
    <r>
      <t>CALCOLO DI C</t>
    </r>
    <r>
      <rPr>
        <b/>
        <vertAlign val="subscript"/>
        <sz val="16"/>
        <color indexed="30"/>
        <rFont val="Verdana"/>
        <family val="2"/>
      </rPr>
      <t>D</t>
    </r>
  </si>
  <si>
    <r>
      <t>CALCOLO DI C</t>
    </r>
    <r>
      <rPr>
        <b/>
        <vertAlign val="subscript"/>
        <sz val="16"/>
        <color indexed="30"/>
        <rFont val="Verdana"/>
        <family val="2"/>
      </rPr>
      <t>ARIA</t>
    </r>
  </si>
  <si>
    <r>
      <t>CALCOLO DI C</t>
    </r>
    <r>
      <rPr>
        <b/>
        <vertAlign val="subscript"/>
        <sz val="16"/>
        <color indexed="30"/>
        <rFont val="Verdana"/>
        <family val="2"/>
      </rPr>
      <t>H2O</t>
    </r>
  </si>
  <si>
    <r>
      <t>CALCOLO DI C</t>
    </r>
    <r>
      <rPr>
        <b/>
        <vertAlign val="subscript"/>
        <sz val="16"/>
        <color indexed="30"/>
        <rFont val="Verdana"/>
        <family val="2"/>
      </rPr>
      <t>RP e CRnP</t>
    </r>
  </si>
  <si>
    <t>ATTIVITA' DI GESTIONE RIFIUTI</t>
  </si>
  <si>
    <t>1- impianti svolgenti attività 2.6 o 6.7</t>
  </si>
  <si>
    <t>COD IPPC PRINCIPALE</t>
  </si>
  <si>
    <t>INDIRIZZO</t>
  </si>
  <si>
    <t>classi di emissione</t>
  </si>
  <si>
    <t>classi di scarichi</t>
  </si>
  <si>
    <r>
      <t>calcolo C</t>
    </r>
    <r>
      <rPr>
        <b/>
        <vertAlign val="subscript"/>
        <sz val="14"/>
        <color indexed="8"/>
        <rFont val="Verdana"/>
        <family val="2"/>
      </rPr>
      <t>ARIA</t>
    </r>
  </si>
  <si>
    <r>
      <t>calcolo C</t>
    </r>
    <r>
      <rPr>
        <b/>
        <vertAlign val="subscript"/>
        <sz val="14"/>
        <color indexed="8"/>
        <rFont val="Verdana"/>
        <family val="2"/>
      </rPr>
      <t>H2O</t>
    </r>
  </si>
  <si>
    <t>DISCARICHE: rifiuti pericolosi (mc)</t>
  </si>
  <si>
    <t>DISCARICHE: rifiuti NON pericolosi (mc)</t>
  </si>
  <si>
    <r>
      <t>DISC - calcolo C</t>
    </r>
    <r>
      <rPr>
        <b/>
        <vertAlign val="subscript"/>
        <sz val="14"/>
        <color indexed="8"/>
        <rFont val="Calibri"/>
        <family val="2"/>
      </rPr>
      <t>RP</t>
    </r>
  </si>
  <si>
    <r>
      <t>DISC - calcolo C</t>
    </r>
    <r>
      <rPr>
        <b/>
        <vertAlign val="subscript"/>
        <sz val="14"/>
        <color indexed="8"/>
        <rFont val="Calibri"/>
        <family val="2"/>
      </rPr>
      <t>RnP</t>
    </r>
  </si>
  <si>
    <r>
      <t>calcolo C</t>
    </r>
    <r>
      <rPr>
        <b/>
        <vertAlign val="subscript"/>
        <sz val="14"/>
        <rFont val="Verdana"/>
        <family val="2"/>
      </rPr>
      <t>rifiuti</t>
    </r>
  </si>
  <si>
    <t>0 - Con copia informatizzata</t>
  </si>
  <si>
    <r>
      <t>C</t>
    </r>
    <r>
      <rPr>
        <b/>
        <vertAlign val="subscript"/>
        <sz val="14"/>
        <color indexed="8"/>
        <rFont val="Calibri"/>
        <family val="2"/>
      </rPr>
      <t>sga</t>
    </r>
  </si>
  <si>
    <t>EVENTUALE ANTICIPO VERSATO</t>
  </si>
  <si>
    <t>SALDO</t>
  </si>
  <si>
    <t xml:space="preserve">T </t>
  </si>
  <si>
    <t>TARIFFA ISTRUTTORIA</t>
  </si>
  <si>
    <t>eventuale anticipo</t>
  </si>
  <si>
    <t>0 - DOMANDA NON CONFORME</t>
  </si>
  <si>
    <t>sconto Cdom</t>
  </si>
  <si>
    <t xml:space="preserve">Rifiuti Pericolosi </t>
  </si>
  <si>
    <t xml:space="preserve">Rifiuti NON Pericolosi 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</si>
</sst>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76" formatCode="0.0"/>
    <numFmt numFmtId="177" formatCode="&quot;€&quot;\ #,##0"/>
    <numFmt numFmtId="178" formatCode="&quot;€&quot;\ #,##0.00"/>
    <numFmt numFmtId="181" formatCode="_-* #,##0_-;\-* #,##0_-;_-* &quot;-&quot;??_-;_-@_-"/>
  </numFmts>
  <fonts count="78">
    <font>
      <sz val="11"/>
      <color theme="1"/>
      <name val="Verdana"/>
      <family val="2"/>
    </font>
    <font>
      <b/>
      <vertAlign val="subscript"/>
      <sz val="14"/>
      <color indexed="8"/>
      <name val="Calibri"/>
      <family val="2"/>
    </font>
    <font>
      <b/>
      <sz val="14"/>
      <color indexed="8"/>
      <name val="Calibri"/>
      <family val="2"/>
    </font>
    <font>
      <b/>
      <vertAlign val="subscript"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Verdana"/>
      <family val="2"/>
    </font>
    <font>
      <sz val="11"/>
      <color indexed="10"/>
      <name val="Verdana"/>
      <family val="2"/>
    </font>
    <font>
      <b/>
      <sz val="11"/>
      <color indexed="8"/>
      <name val="Verdana"/>
      <family val="2"/>
    </font>
    <font>
      <i/>
      <sz val="11"/>
      <color indexed="8"/>
      <name val="Verdana"/>
      <family val="2"/>
    </font>
    <font>
      <b/>
      <sz val="14"/>
      <color indexed="8"/>
      <name val="Verdana"/>
      <family val="2"/>
    </font>
    <font>
      <b/>
      <i/>
      <sz val="11"/>
      <color indexed="8"/>
      <name val="Verdana"/>
      <family val="2"/>
    </font>
    <font>
      <sz val="8"/>
      <color indexed="25"/>
      <name val="Verdana"/>
      <family val="2"/>
    </font>
    <font>
      <sz val="14"/>
      <color indexed="8"/>
      <name val="Verdana"/>
      <family val="2"/>
    </font>
    <font>
      <b/>
      <sz val="14"/>
      <color indexed="25"/>
      <name val="Verdana"/>
      <family val="2"/>
    </font>
    <font>
      <b/>
      <sz val="11"/>
      <color indexed="10"/>
      <name val="Verdana"/>
      <family val="2"/>
    </font>
    <font>
      <sz val="11"/>
      <color indexed="25"/>
      <name val="Verdana"/>
      <family val="2"/>
    </font>
    <font>
      <sz val="9"/>
      <color indexed="8"/>
      <name val="Verdana"/>
      <family val="2"/>
    </font>
    <font>
      <sz val="10"/>
      <color indexed="56"/>
      <name val="Verdana"/>
      <family val="2"/>
    </font>
    <font>
      <sz val="9"/>
      <color indexed="56"/>
      <name val="Verdana"/>
      <family val="2"/>
    </font>
    <font>
      <b/>
      <sz val="11"/>
      <color indexed="56"/>
      <name val="Verdana"/>
      <family val="2"/>
    </font>
    <font>
      <sz val="11"/>
      <color indexed="56"/>
      <name val="Verdana"/>
      <family val="2"/>
    </font>
    <font>
      <b/>
      <sz val="11"/>
      <color indexed="56"/>
      <name val="Calibri"/>
      <family val="2"/>
    </font>
    <font>
      <sz val="11"/>
      <color indexed="56"/>
      <name val="Calibri"/>
      <family val="2"/>
    </font>
    <font>
      <b/>
      <sz val="11"/>
      <color indexed="25"/>
      <name val="Verdana"/>
      <family val="2"/>
    </font>
    <font>
      <vertAlign val="subscript"/>
      <sz val="11"/>
      <color indexed="8"/>
      <name val="Calibri"/>
      <family val="2"/>
    </font>
    <font>
      <vertAlign val="subscript"/>
      <sz val="12"/>
      <color indexed="8"/>
      <name val="Times New Roman"/>
      <family val="1"/>
    </font>
    <font>
      <b/>
      <vertAlign val="subscript"/>
      <sz val="11"/>
      <color indexed="8"/>
      <name val="Times New Roman"/>
      <family val="1"/>
    </font>
    <font>
      <i/>
      <sz val="11"/>
      <color indexed="56"/>
      <name val="Calibri"/>
      <family val="2"/>
    </font>
    <font>
      <b/>
      <sz val="9"/>
      <color indexed="56"/>
      <name val="Verdana"/>
      <family val="2"/>
    </font>
    <font>
      <b/>
      <i/>
      <sz val="14"/>
      <color indexed="60"/>
      <name val="Verdana"/>
      <family val="2"/>
    </font>
    <font>
      <b/>
      <sz val="9"/>
      <color indexed="56"/>
      <name val="Calibri"/>
      <family val="2"/>
    </font>
    <font>
      <sz val="9"/>
      <color indexed="56"/>
      <name val="Calibri"/>
      <family val="2"/>
    </font>
    <font>
      <i/>
      <sz val="14"/>
      <color indexed="8"/>
      <name val="Verdana"/>
      <family val="2"/>
    </font>
    <font>
      <b/>
      <i/>
      <sz val="14"/>
      <color indexed="8"/>
      <name val="Verdana"/>
      <family val="2"/>
    </font>
    <font>
      <sz val="14"/>
      <color indexed="25"/>
      <name val="Verdana"/>
      <family val="2"/>
    </font>
    <font>
      <b/>
      <vertAlign val="subscript"/>
      <sz val="14"/>
      <color indexed="8"/>
      <name val="Times New Roman"/>
      <family val="1"/>
    </font>
    <font>
      <b/>
      <sz val="14"/>
      <color indexed="10"/>
      <name val="Verdana"/>
      <family val="2"/>
    </font>
    <font>
      <b/>
      <vertAlign val="subscript"/>
      <sz val="14"/>
      <color indexed="10"/>
      <name val="Verdana"/>
      <family val="2"/>
    </font>
    <font>
      <b/>
      <sz val="12"/>
      <name val="Verdana"/>
      <family val="2"/>
    </font>
    <font>
      <b/>
      <sz val="16"/>
      <color indexed="8"/>
      <name val="Verdana"/>
      <family val="2"/>
    </font>
    <font>
      <vertAlign val="subscript"/>
      <sz val="11"/>
      <color indexed="8"/>
      <name val="Verdana"/>
      <family val="2"/>
    </font>
    <font>
      <b/>
      <vertAlign val="subscript"/>
      <sz val="11"/>
      <color indexed="8"/>
      <name val="Verdana"/>
      <family val="2"/>
    </font>
    <font>
      <b/>
      <sz val="18"/>
      <color indexed="10"/>
      <name val="Verdana"/>
      <family val="2"/>
    </font>
    <font>
      <sz val="12"/>
      <color indexed="8"/>
      <name val="Verdana"/>
      <family val="2"/>
    </font>
    <font>
      <b/>
      <vertAlign val="subscript"/>
      <sz val="16"/>
      <color indexed="8"/>
      <name val="Verdana"/>
      <family val="2"/>
    </font>
    <font>
      <vertAlign val="subscript"/>
      <sz val="14"/>
      <color indexed="10"/>
      <name val="Verdana"/>
      <family val="2"/>
    </font>
    <font>
      <vertAlign val="subscript"/>
      <sz val="12"/>
      <color indexed="8"/>
      <name val="Verdana"/>
      <family val="2"/>
    </font>
    <font>
      <b/>
      <sz val="11"/>
      <name val="Verdana"/>
      <family val="2"/>
    </font>
    <font>
      <b/>
      <vertAlign val="subscript"/>
      <sz val="11"/>
      <name val="Verdana"/>
      <family val="2"/>
    </font>
    <font>
      <b/>
      <vertAlign val="subscript"/>
      <sz val="11"/>
      <color indexed="60"/>
      <name val="Verdana"/>
      <family val="2"/>
    </font>
    <font>
      <b/>
      <sz val="11"/>
      <color indexed="60"/>
      <name val="Verdana"/>
      <family val="2"/>
    </font>
    <font>
      <sz val="12"/>
      <name val="Verdana"/>
      <family val="2"/>
    </font>
    <font>
      <b/>
      <vertAlign val="subscript"/>
      <sz val="16"/>
      <color indexed="30"/>
      <name val="Verdana"/>
      <family val="2"/>
    </font>
    <font>
      <b/>
      <vertAlign val="subscript"/>
      <sz val="14"/>
      <color indexed="8"/>
      <name val="Verdana"/>
      <family val="2"/>
    </font>
    <font>
      <b/>
      <sz val="14"/>
      <name val="Verdana"/>
      <family val="2"/>
    </font>
    <font>
      <b/>
      <vertAlign val="subscript"/>
      <sz val="14"/>
      <name val="Verdana"/>
      <family val="2"/>
    </font>
    <font>
      <b/>
      <sz val="12"/>
      <color indexed="10"/>
      <name val="Verdana"/>
      <family val="2"/>
    </font>
    <font>
      <b/>
      <sz val="22"/>
      <color indexed="10"/>
      <name val="Verdana"/>
      <family val="2"/>
    </font>
    <font>
      <sz val="11"/>
      <color theme="1"/>
      <name val="Verdana"/>
      <family val="2"/>
    </font>
    <font>
      <sz val="11"/>
      <color theme="1"/>
      <name val="Franklin Gothic Book"/>
      <family val="2"/>
      <scheme val="minor"/>
    </font>
    <font>
      <b/>
      <sz val="11"/>
      <color theme="1"/>
      <name val="Verdana"/>
      <family val="2"/>
    </font>
    <font>
      <sz val="14"/>
      <color theme="1"/>
      <name val="Verdana"/>
      <family val="2"/>
    </font>
    <font>
      <i/>
      <sz val="11"/>
      <color theme="1"/>
      <name val="Verdana"/>
      <family val="2"/>
    </font>
    <font>
      <b/>
      <i/>
      <sz val="11"/>
      <color theme="1"/>
      <name val="Verdana"/>
      <family val="2"/>
    </font>
    <font>
      <b/>
      <sz val="14"/>
      <color rgb="FFFF0000"/>
      <name val="Verdana"/>
      <family val="2"/>
    </font>
    <font>
      <sz val="16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b/>
      <sz val="14"/>
      <color rgb="FF000000"/>
      <name val="Verdana"/>
      <family val="2"/>
    </font>
    <font>
      <b/>
      <sz val="11"/>
      <color rgb="FFC00000"/>
      <name val="Verdana"/>
      <family val="2"/>
    </font>
    <font>
      <sz val="11"/>
      <color rgb="FFC00000"/>
      <name val="Verdana"/>
      <family val="2"/>
    </font>
    <font>
      <b/>
      <sz val="14"/>
      <color theme="1"/>
      <name val="Verdana"/>
      <family val="2"/>
    </font>
    <font>
      <b/>
      <sz val="16"/>
      <color theme="4"/>
      <name val="Verdana"/>
      <family val="2"/>
    </font>
    <font>
      <b/>
      <sz val="11"/>
      <color rgb="FFFF0000"/>
      <name val="Verdana"/>
      <family val="2"/>
    </font>
    <font>
      <sz val="9"/>
      <color theme="1"/>
      <name val="Verdana"/>
      <family val="2"/>
    </font>
    <font>
      <b/>
      <sz val="16"/>
      <color theme="1"/>
      <name val="Verdana"/>
      <family val="2"/>
    </font>
    <font>
      <b/>
      <sz val="20"/>
      <color theme="1"/>
      <name val="Verdana"/>
      <family val="2"/>
    </font>
    <font>
      <sz val="22"/>
      <color theme="1"/>
      <name val="Verdana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59" fillId="0" borderId="0"/>
  </cellStyleXfs>
  <cellXfs count="695">
    <xf numFmtId="0" fontId="0" fillId="0" borderId="0" xfId="0"/>
    <xf numFmtId="1" fontId="13" fillId="2" borderId="1" xfId="0" applyNumberFormat="1" applyFont="1" applyFill="1" applyBorder="1" applyProtection="1"/>
    <xf numFmtId="177" fontId="23" fillId="2" borderId="1" xfId="0" applyNumberFormat="1" applyFont="1" applyFill="1" applyBorder="1" applyProtection="1">
      <protection hidden="1"/>
    </xf>
    <xf numFmtId="0" fontId="0" fillId="3" borderId="0" xfId="0" applyFont="1" applyFill="1" applyProtection="1">
      <protection hidden="1"/>
    </xf>
    <xf numFmtId="0" fontId="0" fillId="4" borderId="1" xfId="0" applyFont="1" applyFill="1" applyBorder="1" applyProtection="1">
      <protection hidden="1"/>
    </xf>
    <xf numFmtId="0" fontId="0" fillId="5" borderId="1" xfId="0" applyFont="1" applyFill="1" applyBorder="1" applyProtection="1">
      <protection hidden="1"/>
    </xf>
    <xf numFmtId="0" fontId="7" fillId="3" borderId="0" xfId="0" applyFont="1" applyFill="1" applyProtection="1">
      <protection hidden="1"/>
    </xf>
    <xf numFmtId="0" fontId="0" fillId="2" borderId="2" xfId="0" applyFont="1" applyFill="1" applyBorder="1" applyProtection="1">
      <protection hidden="1"/>
    </xf>
    <xf numFmtId="0" fontId="0" fillId="2" borderId="3" xfId="0" applyFont="1" applyFill="1" applyBorder="1" applyProtection="1">
      <protection hidden="1"/>
    </xf>
    <xf numFmtId="0" fontId="0" fillId="3" borderId="0" xfId="0" applyFont="1" applyFill="1" applyAlignment="1" applyProtection="1">
      <alignment horizontal="center"/>
      <protection hidden="1"/>
    </xf>
    <xf numFmtId="0" fontId="10" fillId="2" borderId="4" xfId="0" applyFont="1" applyFill="1" applyBorder="1" applyProtection="1">
      <protection hidden="1"/>
    </xf>
    <xf numFmtId="0" fontId="10" fillId="3" borderId="0" xfId="0" applyFont="1" applyFill="1" applyBorder="1" applyProtection="1">
      <protection hidden="1"/>
    </xf>
    <xf numFmtId="0" fontId="0" fillId="3" borderId="0" xfId="0" applyNumberFormat="1" applyFont="1" applyFill="1" applyBorder="1" applyAlignment="1" applyProtection="1">
      <alignment horizontal="center" vertical="center"/>
      <protection hidden="1"/>
    </xf>
    <xf numFmtId="0" fontId="15" fillId="3" borderId="0" xfId="0" applyFont="1" applyFill="1" applyProtection="1">
      <protection hidden="1"/>
    </xf>
    <xf numFmtId="0" fontId="5" fillId="3" borderId="0" xfId="0" applyFont="1" applyFill="1" applyProtection="1">
      <protection hidden="1"/>
    </xf>
    <xf numFmtId="0" fontId="7" fillId="6" borderId="1" xfId="0" applyFont="1" applyFill="1" applyBorder="1" applyProtection="1">
      <protection hidden="1"/>
    </xf>
    <xf numFmtId="1" fontId="0" fillId="3" borderId="0" xfId="0" applyNumberFormat="1" applyFont="1" applyFill="1" applyProtection="1">
      <protection hidden="1"/>
    </xf>
    <xf numFmtId="0" fontId="0" fillId="3" borderId="0" xfId="0" applyFont="1" applyFill="1" applyBorder="1" applyAlignment="1" applyProtection="1">
      <alignment horizontal="left"/>
      <protection hidden="1"/>
    </xf>
    <xf numFmtId="0" fontId="0" fillId="3" borderId="0" xfId="0" applyFont="1" applyFill="1" applyBorder="1" applyProtection="1">
      <protection hidden="1"/>
    </xf>
    <xf numFmtId="1" fontId="23" fillId="3" borderId="0" xfId="0" applyNumberFormat="1" applyFont="1" applyFill="1" applyBorder="1" applyProtection="1">
      <protection hidden="1"/>
    </xf>
    <xf numFmtId="0" fontId="7" fillId="6" borderId="5" xfId="0" applyFont="1" applyFill="1" applyBorder="1" applyAlignment="1" applyProtection="1">
      <alignment horizontal="left"/>
      <protection hidden="1"/>
    </xf>
    <xf numFmtId="1" fontId="23" fillId="2" borderId="1" xfId="0" applyNumberFormat="1" applyFont="1" applyFill="1" applyBorder="1" applyProtection="1">
      <protection hidden="1"/>
    </xf>
    <xf numFmtId="0" fontId="7" fillId="6" borderId="1" xfId="0" applyFont="1" applyFill="1" applyBorder="1" applyAlignment="1" applyProtection="1">
      <alignment horizontal="left"/>
      <protection hidden="1"/>
    </xf>
    <xf numFmtId="0" fontId="0" fillId="6" borderId="1" xfId="0" applyFont="1" applyFill="1" applyBorder="1" applyProtection="1">
      <protection hidden="1"/>
    </xf>
    <xf numFmtId="2" fontId="23" fillId="2" borderId="1" xfId="0" applyNumberFormat="1" applyFont="1" applyFill="1" applyBorder="1" applyProtection="1">
      <protection hidden="1"/>
    </xf>
    <xf numFmtId="0" fontId="0" fillId="2" borderId="4" xfId="0" applyFont="1" applyFill="1" applyBorder="1" applyProtection="1">
      <protection locked="0" hidden="1"/>
    </xf>
    <xf numFmtId="0" fontId="8" fillId="2" borderId="6" xfId="0" applyFont="1" applyFill="1" applyBorder="1" applyProtection="1">
      <protection locked="0" hidden="1"/>
    </xf>
    <xf numFmtId="0" fontId="0" fillId="2" borderId="6" xfId="0" applyFont="1" applyFill="1" applyBorder="1" applyProtection="1">
      <protection locked="0" hidden="1"/>
    </xf>
    <xf numFmtId="176" fontId="7" fillId="10" borderId="7" xfId="0" applyNumberFormat="1" applyFont="1" applyFill="1" applyBorder="1" applyProtection="1">
      <protection locked="0" hidden="1"/>
    </xf>
    <xf numFmtId="176" fontId="7" fillId="10" borderId="6" xfId="0" applyNumberFormat="1" applyFont="1" applyFill="1" applyBorder="1" applyProtection="1">
      <protection locked="0" hidden="1"/>
    </xf>
    <xf numFmtId="1" fontId="7" fillId="10" borderId="4" xfId="0" applyNumberFormat="1" applyFont="1" applyFill="1" applyBorder="1" applyProtection="1">
      <protection locked="0" hidden="1"/>
    </xf>
    <xf numFmtId="1" fontId="7" fillId="10" borderId="7" xfId="0" applyNumberFormat="1" applyFont="1" applyFill="1" applyBorder="1" applyProtection="1">
      <protection locked="0" hidden="1"/>
    </xf>
    <xf numFmtId="176" fontId="7" fillId="10" borderId="4" xfId="0" applyNumberFormat="1" applyFont="1" applyFill="1" applyBorder="1" applyProtection="1">
      <protection locked="0" hidden="1"/>
    </xf>
    <xf numFmtId="176" fontId="7" fillId="10" borderId="8" xfId="0" applyNumberFormat="1" applyFont="1" applyFill="1" applyBorder="1" applyProtection="1">
      <protection locked="0" hidden="1"/>
    </xf>
    <xf numFmtId="177" fontId="13" fillId="2" borderId="1" xfId="0" applyNumberFormat="1" applyFont="1" applyFill="1" applyBorder="1" applyProtection="1"/>
    <xf numFmtId="2" fontId="13" fillId="2" borderId="1" xfId="0" applyNumberFormat="1" applyFont="1" applyFill="1" applyBorder="1" applyProtection="1"/>
    <xf numFmtId="0" fontId="61" fillId="2" borderId="0" xfId="0" applyFont="1" applyFill="1" applyProtection="1"/>
    <xf numFmtId="0" fontId="9" fillId="2" borderId="0" xfId="0" applyFont="1" applyFill="1" applyBorder="1" applyAlignment="1" applyProtection="1">
      <alignment horizontal="center" vertical="center" wrapText="1"/>
    </xf>
    <xf numFmtId="0" fontId="12" fillId="2" borderId="0" xfId="0" applyFont="1" applyFill="1" applyProtection="1"/>
    <xf numFmtId="0" fontId="9" fillId="2" borderId="0" xfId="0" applyFont="1" applyFill="1" applyProtection="1"/>
    <xf numFmtId="0" fontId="32" fillId="2" borderId="4" xfId="0" applyFont="1" applyFill="1" applyBorder="1" applyAlignment="1" applyProtection="1">
      <alignment horizontal="left" vertical="center" wrapText="1"/>
    </xf>
    <xf numFmtId="0" fontId="61" fillId="2" borderId="2" xfId="0" applyFont="1" applyFill="1" applyBorder="1" applyProtection="1"/>
    <xf numFmtId="0" fontId="61" fillId="2" borderId="3" xfId="0" applyFont="1" applyFill="1" applyBorder="1" applyProtection="1"/>
    <xf numFmtId="0" fontId="61" fillId="2" borderId="9" xfId="0" applyFont="1" applyFill="1" applyBorder="1" applyProtection="1"/>
    <xf numFmtId="0" fontId="61" fillId="2" borderId="10" xfId="0" applyFont="1" applyFill="1" applyBorder="1" applyProtection="1"/>
    <xf numFmtId="1" fontId="9" fillId="2" borderId="0" xfId="0" applyNumberFormat="1" applyFont="1" applyFill="1" applyBorder="1" applyAlignment="1" applyProtection="1">
      <alignment horizontal="center" vertical="center"/>
    </xf>
    <xf numFmtId="0" fontId="33" fillId="2" borderId="4" xfId="0" applyFont="1" applyFill="1" applyBorder="1" applyProtection="1"/>
    <xf numFmtId="0" fontId="33" fillId="2" borderId="0" xfId="0" applyFont="1" applyFill="1" applyBorder="1" applyProtection="1"/>
    <xf numFmtId="0" fontId="61" fillId="2" borderId="0" xfId="0" applyNumberFormat="1" applyFont="1" applyFill="1" applyBorder="1" applyAlignment="1" applyProtection="1">
      <alignment horizontal="center" vertical="center"/>
    </xf>
    <xf numFmtId="0" fontId="34" fillId="2" borderId="0" xfId="0" applyFont="1" applyFill="1" applyProtection="1"/>
    <xf numFmtId="0" fontId="9" fillId="2" borderId="1" xfId="0" applyFont="1" applyFill="1" applyBorder="1" applyProtection="1"/>
    <xf numFmtId="1" fontId="61" fillId="2" borderId="0" xfId="0" applyNumberFormat="1" applyFont="1" applyFill="1" applyProtection="1"/>
    <xf numFmtId="0" fontId="9" fillId="2" borderId="4" xfId="0" applyFont="1" applyFill="1" applyBorder="1" applyAlignment="1" applyProtection="1">
      <alignment horizontal="center"/>
    </xf>
    <xf numFmtId="0" fontId="61" fillId="2" borderId="6" xfId="0" applyFont="1" applyFill="1" applyBorder="1" applyProtection="1"/>
    <xf numFmtId="0" fontId="9" fillId="2" borderId="5" xfId="0" applyFont="1" applyFill="1" applyBorder="1" applyAlignment="1" applyProtection="1">
      <alignment horizontal="left"/>
    </xf>
    <xf numFmtId="0" fontId="9" fillId="2" borderId="6" xfId="0" applyFont="1" applyFill="1" applyBorder="1" applyProtection="1"/>
    <xf numFmtId="0" fontId="9" fillId="2" borderId="1" xfId="0" applyFont="1" applyFill="1" applyBorder="1" applyAlignment="1" applyProtection="1">
      <alignment horizontal="left"/>
    </xf>
    <xf numFmtId="0" fontId="61" fillId="2" borderId="1" xfId="0" applyFont="1" applyFill="1" applyBorder="1" applyProtection="1"/>
    <xf numFmtId="0" fontId="9" fillId="2" borderId="11" xfId="0" applyFont="1" applyFill="1" applyBorder="1" applyAlignment="1" applyProtection="1">
      <alignment horizontal="center"/>
    </xf>
    <xf numFmtId="0" fontId="62" fillId="2" borderId="6" xfId="0" applyFont="1" applyFill="1" applyBorder="1" applyAlignment="1" applyProtection="1">
      <alignment horizontal="center"/>
      <protection hidden="1"/>
    </xf>
    <xf numFmtId="0" fontId="9" fillId="0" borderId="0" xfId="0" applyFont="1" applyProtection="1">
      <protection locked="0" hidden="1"/>
    </xf>
    <xf numFmtId="0" fontId="14" fillId="7" borderId="1" xfId="0" applyFont="1" applyFill="1" applyBorder="1" applyAlignment="1" applyProtection="1">
      <alignment horizontal="center" wrapText="1"/>
      <protection locked="0" hidden="1"/>
    </xf>
    <xf numFmtId="0" fontId="7" fillId="7" borderId="1" xfId="0" applyFont="1" applyFill="1" applyBorder="1" applyProtection="1">
      <protection locked="0" hidden="1"/>
    </xf>
    <xf numFmtId="0" fontId="6" fillId="0" borderId="1" xfId="0" applyFont="1" applyBorder="1" applyProtection="1">
      <protection locked="0" hidden="1"/>
    </xf>
    <xf numFmtId="0" fontId="0" fillId="0" borderId="12" xfId="0" applyFont="1" applyBorder="1" applyAlignment="1" applyProtection="1">
      <alignment horizontal="center" wrapText="1"/>
      <protection locked="0" hidden="1"/>
    </xf>
    <xf numFmtId="0" fontId="0" fillId="0" borderId="12" xfId="0" applyFont="1" applyBorder="1" applyAlignment="1" applyProtection="1">
      <alignment vertical="top" wrapText="1"/>
      <protection locked="0" hidden="1"/>
    </xf>
    <xf numFmtId="0" fontId="0" fillId="0" borderId="13" xfId="0" applyFont="1" applyBorder="1" applyAlignment="1" applyProtection="1">
      <alignment horizontal="center" wrapText="1"/>
      <protection locked="0" hidden="1"/>
    </xf>
    <xf numFmtId="0" fontId="8" fillId="0" borderId="1" xfId="0" applyFont="1" applyBorder="1" applyAlignment="1" applyProtection="1">
      <alignment horizontal="left"/>
      <protection locked="0" hidden="1"/>
    </xf>
    <xf numFmtId="0" fontId="11" fillId="0" borderId="1" xfId="0" applyFont="1" applyBorder="1" applyAlignment="1" applyProtection="1">
      <alignment wrapText="1"/>
      <protection locked="0" hidden="1"/>
    </xf>
    <xf numFmtId="0" fontId="15" fillId="0" borderId="1" xfId="0" applyFont="1" applyBorder="1" applyProtection="1">
      <protection locked="0" hidden="1"/>
    </xf>
    <xf numFmtId="0" fontId="0" fillId="11" borderId="14" xfId="0" applyFont="1" applyFill="1" applyBorder="1" applyProtection="1">
      <protection hidden="1"/>
    </xf>
    <xf numFmtId="0" fontId="9" fillId="0" borderId="0" xfId="0" applyFont="1" applyAlignment="1" applyProtection="1">
      <alignment horizontal="center"/>
      <protection locked="0" hidden="1"/>
    </xf>
    <xf numFmtId="0" fontId="61" fillId="12" borderId="0" xfId="0" applyFont="1" applyFill="1" applyBorder="1" applyProtection="1"/>
    <xf numFmtId="0" fontId="9" fillId="12" borderId="0" xfId="0" applyFont="1" applyFill="1" applyBorder="1" applyProtection="1"/>
    <xf numFmtId="177" fontId="13" fillId="12" borderId="0" xfId="0" applyNumberFormat="1" applyFont="1" applyFill="1" applyBorder="1" applyProtection="1"/>
    <xf numFmtId="0" fontId="60" fillId="0" borderId="0" xfId="0" applyFont="1" applyProtection="1">
      <protection locked="0" hidden="1"/>
    </xf>
    <xf numFmtId="0" fontId="0" fillId="13" borderId="1" xfId="0" applyFont="1" applyFill="1" applyBorder="1" applyAlignment="1" applyProtection="1">
      <alignment horizontal="center" wrapText="1"/>
      <protection locked="0" hidden="1"/>
    </xf>
    <xf numFmtId="0" fontId="36" fillId="7" borderId="1" xfId="0" applyFont="1" applyFill="1" applyBorder="1" applyAlignment="1" applyProtection="1">
      <alignment horizontal="center" wrapText="1"/>
      <protection locked="0" hidden="1"/>
    </xf>
    <xf numFmtId="0" fontId="38" fillId="0" borderId="1" xfId="0" applyFont="1" applyBorder="1" applyAlignment="1" applyProtection="1">
      <alignment horizontal="center" wrapText="1"/>
      <protection locked="0" hidden="1"/>
    </xf>
    <xf numFmtId="0" fontId="60" fillId="0" borderId="15" xfId="0" applyFont="1" applyBorder="1" applyAlignment="1" applyProtection="1">
      <alignment horizontal="center"/>
      <protection locked="0" hidden="1"/>
    </xf>
    <xf numFmtId="0" fontId="60" fillId="0" borderId="16" xfId="0" applyFont="1" applyBorder="1" applyAlignment="1" applyProtection="1">
      <alignment horizontal="center" wrapText="1"/>
      <protection locked="0" hidden="1"/>
    </xf>
    <xf numFmtId="0" fontId="60" fillId="0" borderId="12" xfId="0" applyFont="1" applyBorder="1" applyAlignment="1" applyProtection="1">
      <alignment horizontal="center" wrapText="1"/>
      <protection locked="0" hidden="1"/>
    </xf>
    <xf numFmtId="0" fontId="60" fillId="10" borderId="17" xfId="0" applyFont="1" applyFill="1" applyBorder="1" applyProtection="1">
      <protection locked="0" hidden="1"/>
    </xf>
    <xf numFmtId="0" fontId="63" fillId="0" borderId="0" xfId="0" applyFont="1" applyProtection="1">
      <protection locked="0" hidden="1"/>
    </xf>
    <xf numFmtId="0" fontId="60" fillId="14" borderId="18" xfId="0" applyFont="1" applyFill="1" applyBorder="1" applyProtection="1">
      <protection locked="0" hidden="1"/>
    </xf>
    <xf numFmtId="0" fontId="60" fillId="14" borderId="19" xfId="0" applyFont="1" applyFill="1" applyBorder="1" applyProtection="1">
      <protection locked="0" hidden="1"/>
    </xf>
    <xf numFmtId="0" fontId="60" fillId="4" borderId="20" xfId="0" applyFont="1" applyFill="1" applyBorder="1" applyAlignment="1" applyProtection="1">
      <alignment horizontal="center"/>
      <protection locked="0" hidden="1"/>
    </xf>
    <xf numFmtId="0" fontId="64" fillId="7" borderId="17" xfId="0" applyFont="1" applyFill="1" applyBorder="1" applyAlignment="1" applyProtection="1">
      <alignment horizontal="center" wrapText="1"/>
      <protection locked="0" hidden="1"/>
    </xf>
    <xf numFmtId="0" fontId="60" fillId="0" borderId="21" xfId="0" applyFont="1" applyBorder="1" applyProtection="1">
      <protection locked="0" hidden="1"/>
    </xf>
    <xf numFmtId="0" fontId="60" fillId="0" borderId="0" xfId="0" applyFont="1" applyAlignment="1" applyProtection="1">
      <alignment horizontal="center"/>
      <protection locked="0" hidden="1"/>
    </xf>
    <xf numFmtId="0" fontId="60" fillId="15" borderId="22" xfId="0" applyFont="1" applyFill="1" applyBorder="1" applyProtection="1">
      <protection locked="0" hidden="1"/>
    </xf>
    <xf numFmtId="0" fontId="60" fillId="15" borderId="23" xfId="0" applyFont="1" applyFill="1" applyBorder="1" applyProtection="1">
      <protection locked="0" hidden="1"/>
    </xf>
    <xf numFmtId="0" fontId="60" fillId="15" borderId="8" xfId="0" applyFont="1" applyFill="1" applyBorder="1" applyProtection="1">
      <protection locked="0" hidden="1"/>
    </xf>
    <xf numFmtId="43" fontId="42" fillId="7" borderId="17" xfId="0" applyNumberFormat="1" applyFont="1" applyFill="1" applyBorder="1" applyAlignment="1" applyProtection="1">
      <alignment horizontal="center" wrapText="1"/>
      <protection locked="0" hidden="1"/>
    </xf>
    <xf numFmtId="0" fontId="9" fillId="0" borderId="0" xfId="0" applyFont="1" applyAlignment="1" applyProtection="1">
      <protection locked="0" hidden="1"/>
    </xf>
    <xf numFmtId="0" fontId="60" fillId="4" borderId="1" xfId="0" applyFont="1" applyFill="1" applyBorder="1" applyProtection="1">
      <protection locked="0" hidden="1"/>
    </xf>
    <xf numFmtId="0" fontId="65" fillId="0" borderId="0" xfId="0" applyFont="1" applyProtection="1">
      <protection locked="0" hidden="1"/>
    </xf>
    <xf numFmtId="0" fontId="66" fillId="16" borderId="1" xfId="0" applyFont="1" applyFill="1" applyBorder="1" applyProtection="1">
      <protection locked="0" hidden="1"/>
    </xf>
    <xf numFmtId="0" fontId="67" fillId="16" borderId="1" xfId="0" applyFont="1" applyFill="1" applyBorder="1" applyAlignment="1" applyProtection="1">
      <alignment horizontal="center" wrapText="1"/>
      <protection locked="0" hidden="1"/>
    </xf>
    <xf numFmtId="0" fontId="7" fillId="13" borderId="1" xfId="0" applyFont="1" applyFill="1" applyBorder="1" applyAlignment="1" applyProtection="1">
      <alignment horizontal="center" wrapText="1"/>
      <protection locked="0" hidden="1"/>
    </xf>
    <xf numFmtId="0" fontId="7" fillId="13" borderId="1" xfId="0" applyFont="1" applyFill="1" applyBorder="1" applyAlignment="1" applyProtection="1">
      <alignment horizontal="center" wrapText="1"/>
      <protection locked="0" hidden="1"/>
    </xf>
    <xf numFmtId="0" fontId="67" fillId="16" borderId="1" xfId="0" applyFont="1" applyFill="1" applyBorder="1" applyAlignment="1" applyProtection="1">
      <alignment horizontal="center"/>
      <protection locked="0" hidden="1"/>
    </xf>
    <xf numFmtId="0" fontId="60" fillId="0" borderId="0" xfId="0" applyFont="1" applyAlignment="1" applyProtection="1">
      <alignment horizontal="right"/>
      <protection locked="0" hidden="1"/>
    </xf>
    <xf numFmtId="0" fontId="0" fillId="0" borderId="0" xfId="0" applyFont="1" applyProtection="1">
      <protection locked="0" hidden="1"/>
    </xf>
    <xf numFmtId="0" fontId="68" fillId="0" borderId="0" xfId="0" applyFont="1" applyAlignment="1">
      <alignment horizontal="left" vertical="center" readingOrder="1"/>
    </xf>
    <xf numFmtId="0" fontId="39" fillId="0" borderId="0" xfId="0" applyFont="1" applyProtection="1">
      <protection locked="0" hidden="1"/>
    </xf>
    <xf numFmtId="1" fontId="0" fillId="0" borderId="0" xfId="0" applyNumberFormat="1" applyFont="1" applyProtection="1">
      <protection locked="0" hidden="1"/>
    </xf>
    <xf numFmtId="0" fontId="0" fillId="0" borderId="0" xfId="0" applyFont="1" applyBorder="1" applyAlignment="1" applyProtection="1">
      <alignment horizontal="left"/>
      <protection locked="0" hidden="1"/>
    </xf>
    <xf numFmtId="0" fontId="0" fillId="4" borderId="20" xfId="0" applyFont="1" applyFill="1" applyBorder="1" applyAlignment="1" applyProtection="1">
      <alignment horizontal="center"/>
      <protection locked="0" hidden="1"/>
    </xf>
    <xf numFmtId="0" fontId="0" fillId="14" borderId="20" xfId="0" applyFont="1" applyFill="1" applyBorder="1" applyProtection="1">
      <protection locked="0" hidden="1"/>
    </xf>
    <xf numFmtId="0" fontId="0" fillId="14" borderId="24" xfId="0" applyFont="1" applyFill="1" applyBorder="1" applyProtection="1">
      <protection locked="0" hidden="1"/>
    </xf>
    <xf numFmtId="0" fontId="0" fillId="0" borderId="25" xfId="0" applyFont="1" applyBorder="1" applyAlignment="1" applyProtection="1">
      <alignment horizontal="center"/>
      <protection locked="0" hidden="1"/>
    </xf>
    <xf numFmtId="0" fontId="0" fillId="4" borderId="26" xfId="0" applyFont="1" applyFill="1" applyBorder="1" applyAlignment="1" applyProtection="1">
      <alignment horizontal="center"/>
      <protection locked="0" hidden="1"/>
    </xf>
    <xf numFmtId="0" fontId="0" fillId="10" borderId="17" xfId="0" applyFont="1" applyFill="1" applyBorder="1" applyAlignment="1" applyProtection="1">
      <alignment horizontal="center"/>
      <protection locked="0" hidden="1"/>
    </xf>
    <xf numFmtId="0" fontId="0" fillId="0" borderId="0" xfId="0" applyFont="1" applyFill="1" applyProtection="1">
      <protection locked="0" hidden="1"/>
    </xf>
    <xf numFmtId="0" fontId="0" fillId="0" borderId="1" xfId="0" applyFont="1" applyBorder="1" applyAlignment="1" applyProtection="1">
      <alignment horizontal="left"/>
      <protection locked="0" hidden="1"/>
    </xf>
    <xf numFmtId="0" fontId="0" fillId="0" borderId="1" xfId="0" applyFont="1" applyBorder="1" applyProtection="1">
      <protection locked="0" hidden="1"/>
    </xf>
    <xf numFmtId="0" fontId="0" fillId="17" borderId="1" xfId="0" applyFont="1" applyFill="1" applyBorder="1" applyProtection="1">
      <protection locked="0" hidden="1"/>
    </xf>
    <xf numFmtId="0" fontId="47" fillId="17" borderId="17" xfId="0" applyFont="1" applyFill="1" applyBorder="1" applyAlignment="1">
      <alignment horizontal="center" vertical="center" wrapText="1"/>
    </xf>
    <xf numFmtId="43" fontId="58" fillId="0" borderId="14" xfId="1" applyFont="1" applyBorder="1" applyProtection="1">
      <protection locked="0" hidden="1"/>
    </xf>
    <xf numFmtId="43" fontId="0" fillId="15" borderId="17" xfId="0" applyNumberFormat="1" applyFont="1" applyFill="1" applyBorder="1" applyProtection="1">
      <protection locked="0" hidden="1"/>
    </xf>
    <xf numFmtId="0" fontId="69" fillId="17" borderId="17" xfId="0" applyFont="1" applyFill="1" applyBorder="1" applyAlignment="1">
      <alignment horizontal="justify" vertical="center" wrapText="1"/>
    </xf>
    <xf numFmtId="0" fontId="69" fillId="17" borderId="27" xfId="0" applyFont="1" applyFill="1" applyBorder="1" applyAlignment="1">
      <alignment horizontal="center" vertical="center" wrapText="1"/>
    </xf>
    <xf numFmtId="0" fontId="69" fillId="0" borderId="28" xfId="0" applyFont="1" applyBorder="1" applyAlignment="1">
      <alignment horizontal="justify" vertical="center" wrapText="1"/>
    </xf>
    <xf numFmtId="9" fontId="70" fillId="0" borderId="29" xfId="0" applyNumberFormat="1" applyFont="1" applyBorder="1" applyAlignment="1">
      <alignment horizontal="center" vertical="center" wrapText="1"/>
    </xf>
    <xf numFmtId="0" fontId="70" fillId="0" borderId="29" xfId="0" applyFont="1" applyBorder="1" applyAlignment="1">
      <alignment horizontal="center" vertical="center" wrapText="1"/>
    </xf>
    <xf numFmtId="0" fontId="69" fillId="0" borderId="0" xfId="0" applyFont="1" applyBorder="1" applyAlignment="1">
      <alignment horizontal="justify" vertical="center" wrapText="1"/>
    </xf>
    <xf numFmtId="9" fontId="70" fillId="0" borderId="0" xfId="0" applyNumberFormat="1" applyFont="1" applyBorder="1" applyAlignment="1">
      <alignment horizontal="center" vertical="center" wrapText="1"/>
    </xf>
    <xf numFmtId="0" fontId="70" fillId="0" borderId="0" xfId="0" applyFont="1" applyBorder="1" applyAlignment="1">
      <alignment horizontal="center" vertical="center" wrapText="1"/>
    </xf>
    <xf numFmtId="0" fontId="0" fillId="0" borderId="0" xfId="0" applyFont="1" applyBorder="1" applyProtection="1">
      <protection locked="0" hidden="1"/>
    </xf>
    <xf numFmtId="176" fontId="0" fillId="0" borderId="0" xfId="0" applyNumberFormat="1" applyFont="1" applyBorder="1" applyProtection="1">
      <protection locked="0" hidden="1"/>
    </xf>
    <xf numFmtId="1" fontId="0" fillId="0" borderId="0" xfId="0" applyNumberFormat="1" applyFont="1" applyBorder="1" applyProtection="1">
      <protection locked="0" hidden="1"/>
    </xf>
    <xf numFmtId="176" fontId="0" fillId="0" borderId="0" xfId="0" applyNumberFormat="1" applyFont="1" applyProtection="1">
      <protection locked="0" hidden="1"/>
    </xf>
    <xf numFmtId="0" fontId="60" fillId="0" borderId="74" xfId="0" applyFont="1" applyBorder="1" applyAlignment="1">
      <alignment horizontal="center" vertical="center" wrapText="1"/>
    </xf>
    <xf numFmtId="0" fontId="60" fillId="0" borderId="75" xfId="0" applyFont="1" applyBorder="1" applyAlignment="1">
      <alignment horizontal="center" vertical="center" wrapText="1"/>
    </xf>
    <xf numFmtId="0" fontId="0" fillId="0" borderId="75" xfId="0" applyFont="1" applyBorder="1" applyAlignment="1">
      <alignment vertical="center" wrapText="1"/>
    </xf>
    <xf numFmtId="0" fontId="0" fillId="0" borderId="75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33" fillId="12" borderId="0" xfId="0" applyFont="1" applyFill="1" applyBorder="1" applyAlignment="1" applyProtection="1">
      <alignment horizontal="center" vertical="center" wrapText="1"/>
    </xf>
    <xf numFmtId="0" fontId="12" fillId="12" borderId="0" xfId="0" applyFont="1" applyFill="1" applyBorder="1" applyAlignment="1" applyProtection="1">
      <alignment horizontal="center" vertical="center" wrapText="1"/>
    </xf>
    <xf numFmtId="0" fontId="61" fillId="2" borderId="1" xfId="0" applyFont="1" applyFill="1" applyBorder="1" applyAlignment="1" applyProtection="1">
      <alignment horizontal="left"/>
    </xf>
    <xf numFmtId="0" fontId="32" fillId="10" borderId="4" xfId="0" applyFont="1" applyFill="1" applyBorder="1" applyAlignment="1" applyProtection="1">
      <alignment horizontal="left" vertical="center" wrapText="1"/>
    </xf>
    <xf numFmtId="0" fontId="32" fillId="10" borderId="6" xfId="0" applyFont="1" applyFill="1" applyBorder="1" applyProtection="1"/>
    <xf numFmtId="0" fontId="32" fillId="10" borderId="7" xfId="0" applyFont="1" applyFill="1" applyBorder="1" applyProtection="1"/>
    <xf numFmtId="0" fontId="64" fillId="7" borderId="28" xfId="0" applyFont="1" applyFill="1" applyBorder="1" applyAlignment="1" applyProtection="1">
      <alignment horizontal="center" wrapText="1"/>
      <protection locked="0" hidden="1"/>
    </xf>
    <xf numFmtId="0" fontId="60" fillId="4" borderId="30" xfId="0" applyFont="1" applyFill="1" applyBorder="1" applyAlignment="1" applyProtection="1">
      <alignment horizontal="center"/>
      <protection locked="0" hidden="1"/>
    </xf>
    <xf numFmtId="0" fontId="60" fillId="14" borderId="4" xfId="0" applyFont="1" applyFill="1" applyBorder="1" applyProtection="1">
      <protection locked="0" hidden="1"/>
    </xf>
    <xf numFmtId="0" fontId="60" fillId="14" borderId="6" xfId="0" applyFont="1" applyFill="1" applyBorder="1" applyProtection="1">
      <protection locked="0" hidden="1"/>
    </xf>
    <xf numFmtId="0" fontId="60" fillId="14" borderId="7" xfId="0" applyFont="1" applyFill="1" applyBorder="1" applyProtection="1">
      <protection locked="0" hidden="1"/>
    </xf>
    <xf numFmtId="0" fontId="51" fillId="0" borderId="1" xfId="0" applyFont="1" applyBorder="1" applyAlignment="1" applyProtection="1">
      <alignment horizontal="center" wrapText="1"/>
      <protection locked="0" hidden="1"/>
    </xf>
    <xf numFmtId="0" fontId="0" fillId="18" borderId="26" xfId="0" applyFont="1" applyFill="1" applyBorder="1" applyAlignment="1" applyProtection="1">
      <alignment horizontal="center"/>
      <protection locked="0" hidden="1"/>
    </xf>
    <xf numFmtId="0" fontId="60" fillId="4" borderId="26" xfId="0" applyFont="1" applyFill="1" applyBorder="1" applyAlignment="1" applyProtection="1">
      <alignment horizontal="center"/>
      <protection locked="0" hidden="1"/>
    </xf>
    <xf numFmtId="0" fontId="60" fillId="14" borderId="17" xfId="0" applyFont="1" applyFill="1" applyBorder="1" applyProtection="1">
      <protection locked="0" hidden="1"/>
    </xf>
    <xf numFmtId="0" fontId="36" fillId="7" borderId="31" xfId="0" applyFont="1" applyFill="1" applyBorder="1" applyAlignment="1" applyProtection="1">
      <alignment horizontal="center" wrapText="1"/>
      <protection locked="0" hidden="1"/>
    </xf>
    <xf numFmtId="181" fontId="64" fillId="7" borderId="28" xfId="1" applyNumberFormat="1" applyFont="1" applyFill="1" applyBorder="1" applyAlignment="1" applyProtection="1">
      <alignment horizontal="center" wrapText="1"/>
      <protection locked="0" hidden="1"/>
    </xf>
    <xf numFmtId="0" fontId="60" fillId="0" borderId="32" xfId="0" applyFont="1" applyBorder="1" applyProtection="1">
      <protection locked="0" hidden="1"/>
    </xf>
    <xf numFmtId="49" fontId="60" fillId="4" borderId="15" xfId="0" applyNumberFormat="1" applyFont="1" applyFill="1" applyBorder="1" applyProtection="1">
      <protection locked="0" hidden="1"/>
    </xf>
    <xf numFmtId="0" fontId="9" fillId="12" borderId="0" xfId="0" applyNumberFormat="1" applyFont="1" applyFill="1" applyBorder="1" applyAlignment="1" applyProtection="1">
      <alignment horizontal="center" vertical="center"/>
    </xf>
    <xf numFmtId="0" fontId="32" fillId="2" borderId="6" xfId="0" applyFont="1" applyFill="1" applyBorder="1" applyAlignment="1" applyProtection="1">
      <alignment horizontal="left" vertical="center" wrapText="1"/>
    </xf>
    <xf numFmtId="0" fontId="32" fillId="2" borderId="7" xfId="0" applyFont="1" applyFill="1" applyBorder="1" applyAlignment="1" applyProtection="1">
      <alignment horizontal="left" vertical="center" wrapText="1"/>
    </xf>
    <xf numFmtId="0" fontId="61" fillId="2" borderId="30" xfId="0" applyFont="1" applyFill="1" applyBorder="1" applyProtection="1"/>
    <xf numFmtId="0" fontId="9" fillId="2" borderId="5" xfId="0" applyFont="1" applyFill="1" applyBorder="1" applyProtection="1"/>
    <xf numFmtId="0" fontId="9" fillId="2" borderId="1" xfId="0" applyFont="1" applyFill="1" applyBorder="1" applyAlignment="1" applyProtection="1">
      <alignment horizontal="center"/>
    </xf>
    <xf numFmtId="0" fontId="71" fillId="2" borderId="1" xfId="0" applyFont="1" applyFill="1" applyBorder="1" applyProtection="1"/>
    <xf numFmtId="0" fontId="9" fillId="2" borderId="30" xfId="0" applyFont="1" applyFill="1" applyBorder="1" applyProtection="1"/>
    <xf numFmtId="177" fontId="13" fillId="2" borderId="4" xfId="0" applyNumberFormat="1" applyFont="1" applyFill="1" applyBorder="1" applyProtection="1"/>
    <xf numFmtId="0" fontId="9" fillId="2" borderId="2" xfId="0" applyFont="1" applyFill="1" applyBorder="1" applyProtection="1"/>
    <xf numFmtId="177" fontId="13" fillId="2" borderId="6" xfId="0" applyNumberFormat="1" applyFont="1" applyFill="1" applyBorder="1" applyProtection="1"/>
    <xf numFmtId="0" fontId="54" fillId="2" borderId="3" xfId="0" applyFont="1" applyFill="1" applyBorder="1" applyProtection="1"/>
    <xf numFmtId="177" fontId="13" fillId="2" borderId="7" xfId="0" applyNumberFormat="1" applyFont="1" applyFill="1" applyBorder="1" applyProtection="1"/>
    <xf numFmtId="0" fontId="33" fillId="2" borderId="33" xfId="0" applyFont="1" applyFill="1" applyBorder="1" applyProtection="1"/>
    <xf numFmtId="0" fontId="61" fillId="2" borderId="0" xfId="0" applyFont="1" applyFill="1" applyBorder="1" applyProtection="1"/>
    <xf numFmtId="2" fontId="13" fillId="2" borderId="0" xfId="0" applyNumberFormat="1" applyFont="1" applyFill="1" applyBorder="1" applyProtection="1"/>
    <xf numFmtId="0" fontId="47" fillId="0" borderId="30" xfId="0" applyFont="1" applyBorder="1" applyProtection="1">
      <protection locked="0" hidden="1"/>
    </xf>
    <xf numFmtId="0" fontId="47" fillId="0" borderId="4" xfId="0" applyFont="1" applyBorder="1" applyAlignment="1">
      <alignment horizontal="justify" vertical="center" wrapText="1"/>
    </xf>
    <xf numFmtId="0" fontId="47" fillId="0" borderId="2" xfId="0" applyFont="1" applyBorder="1" applyProtection="1">
      <protection locked="0" hidden="1"/>
    </xf>
    <xf numFmtId="0" fontId="47" fillId="0" borderId="6" xfId="0" applyFont="1" applyBorder="1" applyAlignment="1">
      <alignment horizontal="justify" vertical="center" wrapText="1"/>
    </xf>
    <xf numFmtId="0" fontId="47" fillId="0" borderId="3" xfId="0" applyFont="1" applyBorder="1" applyProtection="1">
      <protection locked="0" hidden="1"/>
    </xf>
    <xf numFmtId="0" fontId="47" fillId="0" borderId="7" xfId="0" applyFont="1" applyBorder="1" applyAlignment="1">
      <alignment horizontal="justify" vertical="center" wrapText="1"/>
    </xf>
    <xf numFmtId="0" fontId="9" fillId="2" borderId="3" xfId="0" applyFont="1" applyFill="1" applyBorder="1" applyProtection="1"/>
    <xf numFmtId="1" fontId="13" fillId="2" borderId="7" xfId="0" applyNumberFormat="1" applyFont="1" applyFill="1" applyBorder="1" applyProtection="1"/>
    <xf numFmtId="0" fontId="9" fillId="2" borderId="22" xfId="0" applyFont="1" applyFill="1" applyBorder="1" applyProtection="1"/>
    <xf numFmtId="1" fontId="13" fillId="2" borderId="8" xfId="0" applyNumberFormat="1" applyFont="1" applyFill="1" applyBorder="1" applyProtection="1"/>
    <xf numFmtId="0" fontId="32" fillId="10" borderId="4" xfId="0" applyFont="1" applyFill="1" applyBorder="1" applyAlignment="1" applyProtection="1">
      <alignment horizontal="left" vertical="center" wrapText="1"/>
      <protection locked="0"/>
    </xf>
    <xf numFmtId="0" fontId="32" fillId="10" borderId="6" xfId="0" applyFont="1" applyFill="1" applyBorder="1" applyProtection="1">
      <protection locked="0"/>
    </xf>
    <xf numFmtId="0" fontId="32" fillId="10" borderId="34" xfId="0" applyFont="1" applyFill="1" applyBorder="1" applyProtection="1">
      <protection locked="0"/>
    </xf>
    <xf numFmtId="0" fontId="0" fillId="18" borderId="0" xfId="0" applyFont="1" applyFill="1" applyProtection="1"/>
    <xf numFmtId="0" fontId="68" fillId="18" borderId="0" xfId="0" applyFont="1" applyFill="1" applyAlignment="1" applyProtection="1">
      <alignment horizontal="left" vertical="center" readingOrder="1"/>
    </xf>
    <xf numFmtId="0" fontId="72" fillId="18" borderId="0" xfId="0" applyFont="1" applyFill="1" applyProtection="1"/>
    <xf numFmtId="0" fontId="36" fillId="19" borderId="31" xfId="0" applyFont="1" applyFill="1" applyBorder="1" applyAlignment="1" applyProtection="1">
      <alignment horizontal="center" wrapText="1"/>
    </xf>
    <xf numFmtId="1" fontId="64" fillId="14" borderId="28" xfId="0" applyNumberFormat="1" applyFont="1" applyFill="1" applyBorder="1" applyAlignment="1" applyProtection="1">
      <alignment horizontal="center" wrapText="1"/>
    </xf>
    <xf numFmtId="1" fontId="0" fillId="18" borderId="0" xfId="0" applyNumberFormat="1" applyFont="1" applyFill="1" applyProtection="1"/>
    <xf numFmtId="0" fontId="60" fillId="18" borderId="0" xfId="0" applyFont="1" applyFill="1" applyProtection="1"/>
    <xf numFmtId="0" fontId="60" fillId="14" borderId="20" xfId="0" applyFont="1" applyFill="1" applyBorder="1" applyProtection="1"/>
    <xf numFmtId="0" fontId="60" fillId="14" borderId="35" xfId="0" applyFont="1" applyFill="1" applyBorder="1" applyProtection="1"/>
    <xf numFmtId="0" fontId="60" fillId="14" borderId="24" xfId="0" applyFont="1" applyFill="1" applyBorder="1" applyProtection="1"/>
    <xf numFmtId="0" fontId="0" fillId="18" borderId="0" xfId="0" applyFont="1" applyFill="1" applyBorder="1" applyAlignment="1" applyProtection="1">
      <alignment horizontal="left"/>
    </xf>
    <xf numFmtId="0" fontId="64" fillId="19" borderId="28" xfId="0" applyFont="1" applyFill="1" applyBorder="1" applyAlignment="1" applyProtection="1">
      <alignment horizontal="center" wrapText="1"/>
    </xf>
    <xf numFmtId="0" fontId="64" fillId="14" borderId="28" xfId="0" applyFont="1" applyFill="1" applyBorder="1" applyAlignment="1" applyProtection="1">
      <alignment horizontal="center" wrapText="1"/>
    </xf>
    <xf numFmtId="0" fontId="67" fillId="12" borderId="36" xfId="0" applyFont="1" applyFill="1" applyBorder="1" applyAlignment="1" applyProtection="1">
      <alignment horizontal="center"/>
    </xf>
    <xf numFmtId="0" fontId="67" fillId="12" borderId="7" xfId="0" applyFont="1" applyFill="1" applyBorder="1" applyAlignment="1" applyProtection="1">
      <alignment horizontal="center"/>
    </xf>
    <xf numFmtId="0" fontId="67" fillId="12" borderId="14" xfId="0" applyFont="1" applyFill="1" applyBorder="1" applyAlignment="1" applyProtection="1">
      <alignment horizontal="center" wrapText="1"/>
    </xf>
    <xf numFmtId="0" fontId="67" fillId="12" borderId="2" xfId="0" applyFont="1" applyFill="1" applyBorder="1" applyAlignment="1" applyProtection="1">
      <alignment horizontal="center" wrapText="1"/>
    </xf>
    <xf numFmtId="0" fontId="51" fillId="12" borderId="1" xfId="0" applyFont="1" applyFill="1" applyBorder="1" applyAlignment="1" applyProtection="1">
      <alignment horizontal="center" wrapText="1"/>
    </xf>
    <xf numFmtId="0" fontId="51" fillId="12" borderId="6" xfId="0" applyFont="1" applyFill="1" applyBorder="1" applyAlignment="1" applyProtection="1">
      <alignment horizontal="center" wrapText="1"/>
    </xf>
    <xf numFmtId="0" fontId="67" fillId="12" borderId="3" xfId="0" applyFont="1" applyFill="1" applyBorder="1" applyAlignment="1" applyProtection="1">
      <alignment horizontal="center" wrapText="1"/>
    </xf>
    <xf numFmtId="0" fontId="51" fillId="12" borderId="36" xfId="0" applyFont="1" applyFill="1" applyBorder="1" applyAlignment="1" applyProtection="1">
      <alignment horizontal="center" wrapText="1"/>
    </xf>
    <xf numFmtId="0" fontId="51" fillId="12" borderId="7" xfId="0" applyFont="1" applyFill="1" applyBorder="1" applyAlignment="1" applyProtection="1">
      <alignment horizontal="center" wrapText="1"/>
    </xf>
    <xf numFmtId="0" fontId="63" fillId="18" borderId="0" xfId="0" applyFont="1" applyFill="1" applyProtection="1"/>
    <xf numFmtId="0" fontId="9" fillId="18" borderId="0" xfId="0" applyFont="1" applyFill="1" applyProtection="1"/>
    <xf numFmtId="0" fontId="60" fillId="14" borderId="4" xfId="0" applyFont="1" applyFill="1" applyBorder="1" applyProtection="1"/>
    <xf numFmtId="0" fontId="60" fillId="14" borderId="6" xfId="0" applyFont="1" applyFill="1" applyBorder="1" applyProtection="1"/>
    <xf numFmtId="0" fontId="60" fillId="14" borderId="7" xfId="0" applyFont="1" applyFill="1" applyBorder="1" applyProtection="1"/>
    <xf numFmtId="0" fontId="5" fillId="12" borderId="1" xfId="0" applyFont="1" applyFill="1" applyBorder="1" applyAlignment="1" applyProtection="1">
      <alignment horizontal="center" wrapText="1"/>
    </xf>
    <xf numFmtId="0" fontId="5" fillId="12" borderId="6" xfId="0" applyFont="1" applyFill="1" applyBorder="1" applyAlignment="1" applyProtection="1">
      <alignment horizontal="center" wrapText="1"/>
    </xf>
    <xf numFmtId="0" fontId="0" fillId="12" borderId="2" xfId="0" applyFont="1" applyFill="1" applyBorder="1" applyAlignment="1" applyProtection="1">
      <alignment horizontal="center" wrapText="1"/>
    </xf>
    <xf numFmtId="0" fontId="0" fillId="12" borderId="3" xfId="0" applyFont="1" applyFill="1" applyBorder="1" applyAlignment="1" applyProtection="1">
      <alignment horizontal="center" wrapText="1"/>
    </xf>
    <xf numFmtId="0" fontId="65" fillId="18" borderId="0" xfId="0" applyFont="1" applyFill="1" applyProtection="1"/>
    <xf numFmtId="0" fontId="60" fillId="12" borderId="15" xfId="0" applyFont="1" applyFill="1" applyBorder="1" applyAlignment="1" applyProtection="1">
      <alignment horizontal="center"/>
    </xf>
    <xf numFmtId="0" fontId="0" fillId="12" borderId="15" xfId="0" applyFont="1" applyFill="1" applyBorder="1" applyProtection="1"/>
    <xf numFmtId="0" fontId="0" fillId="12" borderId="25" xfId="0" applyFont="1" applyFill="1" applyBorder="1" applyAlignment="1" applyProtection="1">
      <alignment horizontal="center"/>
    </xf>
    <xf numFmtId="0" fontId="60" fillId="18" borderId="0" xfId="0" applyFont="1" applyFill="1" applyBorder="1" applyAlignment="1" applyProtection="1">
      <alignment horizontal="center"/>
    </xf>
    <xf numFmtId="181" fontId="60" fillId="18" borderId="0" xfId="1" applyNumberFormat="1" applyFont="1" applyFill="1" applyBorder="1" applyAlignment="1" applyProtection="1">
      <alignment horizontal="center"/>
    </xf>
    <xf numFmtId="0" fontId="60" fillId="12" borderId="16" xfId="0" applyFont="1" applyFill="1" applyBorder="1" applyAlignment="1" applyProtection="1">
      <alignment horizontal="center" wrapText="1"/>
    </xf>
    <xf numFmtId="0" fontId="60" fillId="12" borderId="12" xfId="0" applyFont="1" applyFill="1" applyBorder="1" applyAlignment="1" applyProtection="1">
      <alignment horizontal="center" wrapText="1"/>
    </xf>
    <xf numFmtId="0" fontId="0" fillId="12" borderId="12" xfId="0" applyFont="1" applyFill="1" applyBorder="1" applyAlignment="1" applyProtection="1">
      <alignment vertical="top" wrapText="1"/>
    </xf>
    <xf numFmtId="0" fontId="0" fillId="12" borderId="12" xfId="0" applyFont="1" applyFill="1" applyBorder="1" applyAlignment="1" applyProtection="1">
      <alignment horizontal="center" wrapText="1"/>
    </xf>
    <xf numFmtId="0" fontId="60" fillId="14" borderId="17" xfId="0" applyFont="1" applyFill="1" applyBorder="1" applyProtection="1"/>
    <xf numFmtId="0" fontId="6" fillId="18" borderId="1" xfId="0" applyFont="1" applyFill="1" applyBorder="1" applyProtection="1"/>
    <xf numFmtId="0" fontId="7" fillId="18" borderId="1" xfId="0" applyFont="1" applyFill="1" applyBorder="1" applyProtection="1"/>
    <xf numFmtId="0" fontId="60" fillId="12" borderId="74" xfId="0" applyFont="1" applyFill="1" applyBorder="1" applyAlignment="1" applyProtection="1">
      <alignment horizontal="center" vertical="center" wrapText="1"/>
    </xf>
    <xf numFmtId="0" fontId="60" fillId="12" borderId="75" xfId="0" applyFont="1" applyFill="1" applyBorder="1" applyAlignment="1" applyProtection="1">
      <alignment horizontal="center" vertical="center" wrapText="1"/>
    </xf>
    <xf numFmtId="0" fontId="0" fillId="12" borderId="75" xfId="0" applyFont="1" applyFill="1" applyBorder="1" applyAlignment="1" applyProtection="1">
      <alignment vertical="center" wrapText="1"/>
    </xf>
    <xf numFmtId="0" fontId="0" fillId="12" borderId="75" xfId="0" applyFont="1" applyFill="1" applyBorder="1" applyAlignment="1" applyProtection="1">
      <alignment horizontal="center" vertical="center" wrapText="1"/>
    </xf>
    <xf numFmtId="0" fontId="0" fillId="12" borderId="76" xfId="0" applyFont="1" applyFill="1" applyBorder="1" applyAlignment="1" applyProtection="1">
      <alignment horizontal="center" vertical="center" wrapText="1"/>
    </xf>
    <xf numFmtId="0" fontId="64" fillId="19" borderId="17" xfId="0" applyFont="1" applyFill="1" applyBorder="1" applyAlignment="1" applyProtection="1">
      <alignment horizontal="center" wrapText="1"/>
    </xf>
    <xf numFmtId="0" fontId="64" fillId="14" borderId="17" xfId="0" applyFont="1" applyFill="1" applyBorder="1" applyAlignment="1" applyProtection="1">
      <alignment horizontal="center" wrapText="1"/>
    </xf>
    <xf numFmtId="0" fontId="39" fillId="18" borderId="0" xfId="0" applyFont="1" applyFill="1" applyProtection="1"/>
    <xf numFmtId="0" fontId="10" fillId="11" borderId="4" xfId="0" applyFont="1" applyFill="1" applyBorder="1" applyAlignment="1" applyProtection="1">
      <alignment horizontal="left"/>
    </xf>
    <xf numFmtId="0" fontId="0" fillId="12" borderId="6" xfId="0" applyFont="1" applyFill="1" applyBorder="1" applyAlignment="1" applyProtection="1">
      <alignment horizontal="left"/>
    </xf>
    <xf numFmtId="0" fontId="60" fillId="12" borderId="37" xfId="0" applyFont="1" applyFill="1" applyBorder="1" applyProtection="1"/>
    <xf numFmtId="1" fontId="60" fillId="14" borderId="20" xfId="0" applyNumberFormat="1" applyFont="1" applyFill="1" applyBorder="1" applyProtection="1"/>
    <xf numFmtId="0" fontId="0" fillId="12" borderId="7" xfId="0" applyFont="1" applyFill="1" applyBorder="1" applyAlignment="1" applyProtection="1">
      <alignment horizontal="left"/>
    </xf>
    <xf numFmtId="43" fontId="64" fillId="14" borderId="28" xfId="1" applyFont="1" applyFill="1" applyBorder="1" applyAlignment="1" applyProtection="1">
      <alignment horizontal="center" wrapText="1"/>
    </xf>
    <xf numFmtId="0" fontId="11" fillId="18" borderId="0" xfId="0" applyFont="1" applyFill="1" applyBorder="1" applyAlignment="1" applyProtection="1">
      <alignment wrapText="1"/>
    </xf>
    <xf numFmtId="0" fontId="15" fillId="18" borderId="0" xfId="0" applyFont="1" applyFill="1" applyBorder="1" applyProtection="1"/>
    <xf numFmtId="0" fontId="60" fillId="12" borderId="21" xfId="0" applyFont="1" applyFill="1" applyBorder="1" applyProtection="1"/>
    <xf numFmtId="0" fontId="60" fillId="12" borderId="17" xfId="0" applyFont="1" applyFill="1" applyBorder="1" applyProtection="1"/>
    <xf numFmtId="0" fontId="36" fillId="19" borderId="1" xfId="0" applyFont="1" applyFill="1" applyBorder="1" applyAlignment="1" applyProtection="1">
      <alignment horizontal="center" wrapText="1"/>
    </xf>
    <xf numFmtId="43" fontId="9" fillId="14" borderId="1" xfId="1" applyNumberFormat="1" applyFont="1" applyFill="1" applyBorder="1" applyProtection="1"/>
    <xf numFmtId="0" fontId="9" fillId="18" borderId="0" xfId="0" applyFont="1" applyFill="1" applyAlignment="1" applyProtection="1">
      <alignment horizontal="center"/>
    </xf>
    <xf numFmtId="0" fontId="60" fillId="12" borderId="22" xfId="0" applyFont="1" applyFill="1" applyBorder="1" applyProtection="1"/>
    <xf numFmtId="0" fontId="60" fillId="12" borderId="23" xfId="0" applyFont="1" applyFill="1" applyBorder="1" applyProtection="1"/>
    <xf numFmtId="0" fontId="60" fillId="12" borderId="8" xfId="0" applyFont="1" applyFill="1" applyBorder="1" applyProtection="1"/>
    <xf numFmtId="0" fontId="47" fillId="12" borderId="21" xfId="0" applyFont="1" applyFill="1" applyBorder="1" applyAlignment="1" applyProtection="1">
      <alignment horizontal="center" vertical="center" wrapText="1"/>
    </xf>
    <xf numFmtId="43" fontId="58" fillId="12" borderId="14" xfId="1" applyFont="1" applyFill="1" applyBorder="1" applyProtection="1"/>
    <xf numFmtId="43" fontId="58" fillId="12" borderId="31" xfId="1" applyFont="1" applyFill="1" applyBorder="1" applyProtection="1"/>
    <xf numFmtId="43" fontId="58" fillId="12" borderId="38" xfId="1" applyFont="1" applyFill="1" applyBorder="1" applyProtection="1"/>
    <xf numFmtId="43" fontId="9" fillId="14" borderId="1" xfId="1" applyFont="1" applyFill="1" applyBorder="1" applyProtection="1"/>
    <xf numFmtId="43" fontId="58" fillId="12" borderId="3" xfId="1" applyFont="1" applyFill="1" applyBorder="1" applyProtection="1"/>
    <xf numFmtId="43" fontId="58" fillId="12" borderId="36" xfId="1" applyFont="1" applyFill="1" applyBorder="1" applyProtection="1"/>
    <xf numFmtId="43" fontId="58" fillId="12" borderId="7" xfId="1" applyFont="1" applyFill="1" applyBorder="1" applyProtection="1"/>
    <xf numFmtId="0" fontId="60" fillId="19" borderId="17" xfId="0" applyFont="1" applyFill="1" applyBorder="1" applyProtection="1"/>
    <xf numFmtId="43" fontId="0" fillId="14" borderId="17" xfId="0" applyNumberFormat="1" applyFont="1" applyFill="1" applyBorder="1" applyProtection="1"/>
    <xf numFmtId="0" fontId="60" fillId="18" borderId="0" xfId="0" applyFont="1" applyFill="1" applyAlignment="1" applyProtection="1">
      <alignment horizontal="right"/>
    </xf>
    <xf numFmtId="0" fontId="69" fillId="12" borderId="17" xfId="0" applyFont="1" applyFill="1" applyBorder="1" applyAlignment="1" applyProtection="1">
      <alignment horizontal="justify" vertical="center" wrapText="1"/>
    </xf>
    <xf numFmtId="0" fontId="69" fillId="12" borderId="27" xfId="0" applyFont="1" applyFill="1" applyBorder="1" applyAlignment="1" applyProtection="1">
      <alignment horizontal="center" vertical="center" wrapText="1"/>
    </xf>
    <xf numFmtId="0" fontId="69" fillId="12" borderId="28" xfId="0" applyFont="1" applyFill="1" applyBorder="1" applyAlignment="1" applyProtection="1">
      <alignment horizontal="justify" vertical="center" wrapText="1"/>
    </xf>
    <xf numFmtId="9" fontId="70" fillId="12" borderId="29" xfId="0" applyNumberFormat="1" applyFont="1" applyFill="1" applyBorder="1" applyAlignment="1" applyProtection="1">
      <alignment horizontal="center" vertical="center" wrapText="1"/>
    </xf>
    <xf numFmtId="0" fontId="70" fillId="12" borderId="29" xfId="0" applyFont="1" applyFill="1" applyBorder="1" applyAlignment="1" applyProtection="1">
      <alignment horizontal="center" vertical="center" wrapText="1"/>
    </xf>
    <xf numFmtId="43" fontId="42" fillId="19" borderId="17" xfId="0" applyNumberFormat="1" applyFont="1" applyFill="1" applyBorder="1" applyAlignment="1" applyProtection="1">
      <alignment horizontal="center" wrapText="1"/>
    </xf>
    <xf numFmtId="0" fontId="69" fillId="18" borderId="0" xfId="0" applyFont="1" applyFill="1" applyBorder="1" applyAlignment="1" applyProtection="1">
      <alignment horizontal="justify" vertical="center" wrapText="1"/>
    </xf>
    <xf numFmtId="9" fontId="70" fillId="18" borderId="0" xfId="0" applyNumberFormat="1" applyFont="1" applyFill="1" applyBorder="1" applyAlignment="1" applyProtection="1">
      <alignment horizontal="center" vertical="center" wrapText="1"/>
    </xf>
    <xf numFmtId="0" fontId="70" fillId="18" borderId="0" xfId="0" applyFont="1" applyFill="1" applyBorder="1" applyAlignment="1" applyProtection="1">
      <alignment horizontal="center" vertical="center" wrapText="1"/>
    </xf>
    <xf numFmtId="0" fontId="9" fillId="18" borderId="0" xfId="0" applyFont="1" applyFill="1" applyAlignment="1" applyProtection="1"/>
    <xf numFmtId="0" fontId="0" fillId="12" borderId="30" xfId="0" applyFont="1" applyFill="1" applyBorder="1" applyProtection="1"/>
    <xf numFmtId="0" fontId="60" fillId="12" borderId="2" xfId="0" applyFont="1" applyFill="1" applyBorder="1" applyProtection="1"/>
    <xf numFmtId="0" fontId="60" fillId="12" borderId="3" xfId="0" applyFont="1" applyFill="1" applyBorder="1" applyProtection="1"/>
    <xf numFmtId="43" fontId="57" fillId="19" borderId="17" xfId="0" applyNumberFormat="1" applyFont="1" applyFill="1" applyBorder="1" applyAlignment="1" applyProtection="1">
      <alignment horizontal="center" wrapText="1"/>
    </xf>
    <xf numFmtId="0" fontId="0" fillId="18" borderId="0" xfId="0" applyFont="1" applyFill="1" applyBorder="1" applyProtection="1"/>
    <xf numFmtId="176" fontId="0" fillId="18" borderId="0" xfId="0" applyNumberFormat="1" applyFont="1" applyFill="1" applyBorder="1" applyProtection="1"/>
    <xf numFmtId="1" fontId="0" fillId="18" borderId="0" xfId="0" applyNumberFormat="1" applyFont="1" applyFill="1" applyBorder="1" applyProtection="1"/>
    <xf numFmtId="176" fontId="0" fillId="18" borderId="0" xfId="0" applyNumberFormat="1" applyFont="1" applyFill="1" applyProtection="1"/>
    <xf numFmtId="49" fontId="60" fillId="10" borderId="17" xfId="0" applyNumberFormat="1" applyFont="1" applyFill="1" applyBorder="1" applyProtection="1">
      <protection locked="0"/>
    </xf>
    <xf numFmtId="0" fontId="60" fillId="10" borderId="39" xfId="0" applyFont="1" applyFill="1" applyBorder="1" applyAlignment="1" applyProtection="1">
      <alignment horizontal="center"/>
      <protection locked="0"/>
    </xf>
    <xf numFmtId="0" fontId="60" fillId="10" borderId="40" xfId="0" applyFont="1" applyFill="1" applyBorder="1" applyAlignment="1" applyProtection="1">
      <alignment horizontal="center"/>
      <protection locked="0"/>
    </xf>
    <xf numFmtId="0" fontId="60" fillId="10" borderId="41" xfId="0" applyFont="1" applyFill="1" applyBorder="1" applyAlignment="1" applyProtection="1">
      <alignment horizontal="center"/>
      <protection locked="0"/>
    </xf>
    <xf numFmtId="0" fontId="60" fillId="10" borderId="30" xfId="0" applyFont="1" applyFill="1" applyBorder="1" applyAlignment="1" applyProtection="1">
      <alignment horizontal="center"/>
      <protection locked="0"/>
    </xf>
    <xf numFmtId="0" fontId="60" fillId="10" borderId="2" xfId="0" applyFont="1" applyFill="1" applyBorder="1" applyAlignment="1" applyProtection="1">
      <alignment horizontal="center"/>
      <protection locked="0"/>
    </xf>
    <xf numFmtId="0" fontId="60" fillId="10" borderId="3" xfId="0" applyFont="1" applyFill="1" applyBorder="1" applyAlignment="1" applyProtection="1">
      <alignment horizontal="center"/>
      <protection locked="0"/>
    </xf>
    <xf numFmtId="0" fontId="60" fillId="10" borderId="35" xfId="0" applyFont="1" applyFill="1" applyBorder="1" applyAlignment="1" applyProtection="1">
      <alignment horizontal="center"/>
      <protection locked="0"/>
    </xf>
    <xf numFmtId="181" fontId="60" fillId="10" borderId="20" xfId="1" applyNumberFormat="1" applyFont="1" applyFill="1" applyBorder="1" applyAlignment="1" applyProtection="1">
      <alignment horizontal="center"/>
      <protection locked="0"/>
    </xf>
    <xf numFmtId="0" fontId="60" fillId="10" borderId="24" xfId="0" applyFont="1" applyFill="1" applyBorder="1" applyAlignment="1" applyProtection="1">
      <alignment horizontal="center"/>
      <protection locked="0"/>
    </xf>
    <xf numFmtId="181" fontId="60" fillId="10" borderId="24" xfId="1" applyNumberFormat="1" applyFont="1" applyFill="1" applyBorder="1" applyAlignment="1" applyProtection="1">
      <alignment horizontal="center"/>
      <protection locked="0"/>
    </xf>
    <xf numFmtId="0" fontId="0" fillId="10" borderId="17" xfId="0" applyFont="1" applyFill="1" applyBorder="1" applyAlignment="1" applyProtection="1">
      <alignment horizontal="center"/>
      <protection locked="0"/>
    </xf>
    <xf numFmtId="0" fontId="60" fillId="10" borderId="37" xfId="0" applyFont="1" applyFill="1" applyBorder="1" applyProtection="1">
      <protection locked="0"/>
    </xf>
    <xf numFmtId="0" fontId="60" fillId="10" borderId="17" xfId="0" applyFont="1" applyFill="1" applyBorder="1" applyProtection="1">
      <protection locked="0"/>
    </xf>
    <xf numFmtId="43" fontId="60" fillId="10" borderId="17" xfId="1" applyFont="1" applyFill="1" applyBorder="1" applyProtection="1">
      <protection locked="0"/>
    </xf>
    <xf numFmtId="176" fontId="73" fillId="0" borderId="0" xfId="0" applyNumberFormat="1" applyFont="1" applyBorder="1" applyProtection="1">
      <protection locked="0" hidden="1"/>
    </xf>
    <xf numFmtId="2" fontId="73" fillId="0" borderId="0" xfId="0" applyNumberFormat="1" applyFont="1" applyProtection="1">
      <protection locked="0" hidden="1"/>
    </xf>
    <xf numFmtId="0" fontId="60" fillId="10" borderId="17" xfId="0" applyNumberFormat="1" applyFont="1" applyFill="1" applyBorder="1" applyProtection="1">
      <protection locked="0"/>
    </xf>
    <xf numFmtId="0" fontId="18" fillId="8" borderId="32" xfId="0" applyFont="1" applyFill="1" applyBorder="1" applyAlignment="1" applyProtection="1">
      <alignment horizontal="center" vertical="center" wrapText="1"/>
      <protection hidden="1"/>
    </xf>
    <xf numFmtId="0" fontId="18" fillId="8" borderId="44" xfId="0" applyFont="1" applyFill="1" applyBorder="1" applyAlignment="1" applyProtection="1">
      <alignment horizontal="center" vertical="center" wrapText="1"/>
      <protection hidden="1"/>
    </xf>
    <xf numFmtId="0" fontId="18" fillId="8" borderId="45" xfId="0" applyFont="1" applyFill="1" applyBorder="1" applyAlignment="1" applyProtection="1">
      <alignment horizontal="center" vertical="center" wrapText="1"/>
      <protection hidden="1"/>
    </xf>
    <xf numFmtId="0" fontId="18" fillId="8" borderId="46" xfId="0" applyFont="1" applyFill="1" applyBorder="1" applyAlignment="1" applyProtection="1">
      <alignment horizontal="center" vertical="center" wrapText="1"/>
      <protection hidden="1"/>
    </xf>
    <xf numFmtId="0" fontId="18" fillId="8" borderId="0" xfId="0" applyFont="1" applyFill="1" applyBorder="1" applyAlignment="1" applyProtection="1">
      <alignment horizontal="center" vertical="center" wrapText="1"/>
      <protection hidden="1"/>
    </xf>
    <xf numFmtId="0" fontId="18" fillId="8" borderId="47" xfId="0" applyFont="1" applyFill="1" applyBorder="1" applyAlignment="1" applyProtection="1">
      <alignment horizontal="center" vertical="center" wrapText="1"/>
      <protection hidden="1"/>
    </xf>
    <xf numFmtId="0" fontId="18" fillId="8" borderId="9" xfId="0" applyFont="1" applyFill="1" applyBorder="1" applyAlignment="1" applyProtection="1">
      <alignment horizontal="center" vertical="center" wrapText="1"/>
      <protection hidden="1"/>
    </xf>
    <xf numFmtId="0" fontId="18" fillId="8" borderId="10" xfId="0" applyFont="1" applyFill="1" applyBorder="1" applyAlignment="1" applyProtection="1">
      <alignment horizontal="center" vertical="center" wrapText="1"/>
      <protection hidden="1"/>
    </xf>
    <xf numFmtId="0" fontId="18" fillId="8" borderId="29" xfId="0" applyFont="1" applyFill="1" applyBorder="1" applyAlignment="1" applyProtection="1">
      <alignment horizontal="center" vertical="center" wrapText="1"/>
      <protection hidden="1"/>
    </xf>
    <xf numFmtId="0" fontId="0" fillId="2" borderId="1" xfId="0" applyFont="1" applyFill="1" applyBorder="1" applyProtection="1">
      <protection hidden="1"/>
    </xf>
    <xf numFmtId="0" fontId="0" fillId="2" borderId="36" xfId="0" applyFont="1" applyFill="1" applyBorder="1" applyProtection="1">
      <protection hidden="1"/>
    </xf>
    <xf numFmtId="0" fontId="7" fillId="8" borderId="26" xfId="0" applyFont="1" applyFill="1" applyBorder="1" applyAlignment="1" applyProtection="1">
      <alignment horizontal="center"/>
      <protection hidden="1"/>
    </xf>
    <xf numFmtId="0" fontId="7" fillId="8" borderId="37" xfId="0" applyFont="1" applyFill="1" applyBorder="1" applyAlignment="1" applyProtection="1">
      <alignment horizontal="center"/>
      <protection hidden="1"/>
    </xf>
    <xf numFmtId="0" fontId="7" fillId="8" borderId="5" xfId="0" applyFont="1" applyFill="1" applyBorder="1" applyAlignment="1" applyProtection="1">
      <alignment horizontal="center"/>
      <protection hidden="1"/>
    </xf>
    <xf numFmtId="0" fontId="9" fillId="8" borderId="32" xfId="0" applyFont="1" applyFill="1" applyBorder="1" applyAlignment="1" applyProtection="1">
      <alignment horizontal="center" vertical="center" wrapText="1"/>
      <protection hidden="1"/>
    </xf>
    <xf numFmtId="0" fontId="9" fillId="8" borderId="44" xfId="0" applyFont="1" applyFill="1" applyBorder="1" applyAlignment="1" applyProtection="1">
      <alignment horizontal="center" vertical="center" wrapText="1"/>
      <protection hidden="1"/>
    </xf>
    <xf numFmtId="0" fontId="9" fillId="8" borderId="45" xfId="0" applyFont="1" applyFill="1" applyBorder="1" applyAlignment="1" applyProtection="1">
      <alignment horizontal="center" vertical="center" wrapText="1"/>
      <protection hidden="1"/>
    </xf>
    <xf numFmtId="0" fontId="9" fillId="8" borderId="9" xfId="0" applyFont="1" applyFill="1" applyBorder="1" applyAlignment="1" applyProtection="1">
      <alignment horizontal="center" vertical="center" wrapText="1"/>
      <protection hidden="1"/>
    </xf>
    <xf numFmtId="0" fontId="9" fillId="8" borderId="10" xfId="0" applyFont="1" applyFill="1" applyBorder="1" applyAlignment="1" applyProtection="1">
      <alignment horizontal="center" vertical="center" wrapText="1"/>
      <protection hidden="1"/>
    </xf>
    <xf numFmtId="0" fontId="9" fillId="8" borderId="29" xfId="0" applyFont="1" applyFill="1" applyBorder="1" applyAlignment="1" applyProtection="1">
      <alignment horizontal="center" vertical="center" wrapText="1"/>
      <protection hidden="1"/>
    </xf>
    <xf numFmtId="0" fontId="0" fillId="2" borderId="26" xfId="0" applyFill="1" applyBorder="1" applyAlignment="1" applyProtection="1">
      <alignment horizontal="left"/>
      <protection hidden="1"/>
    </xf>
    <xf numFmtId="0" fontId="0" fillId="0" borderId="37" xfId="0" applyFont="1" applyBorder="1" applyProtection="1">
      <protection hidden="1"/>
    </xf>
    <xf numFmtId="0" fontId="0" fillId="0" borderId="5" xfId="0" applyFont="1" applyBorder="1" applyProtection="1">
      <protection hidden="1"/>
    </xf>
    <xf numFmtId="0" fontId="0" fillId="2" borderId="55" xfId="0" applyFill="1" applyBorder="1" applyAlignment="1" applyProtection="1">
      <alignment horizontal="left" wrapText="1"/>
      <protection hidden="1"/>
    </xf>
    <xf numFmtId="0" fontId="0" fillId="2" borderId="56" xfId="0" applyFill="1" applyBorder="1" applyAlignment="1" applyProtection="1">
      <alignment horizontal="left" wrapText="1"/>
      <protection hidden="1"/>
    </xf>
    <xf numFmtId="0" fontId="0" fillId="2" borderId="57" xfId="0" applyFill="1" applyBorder="1" applyAlignment="1" applyProtection="1">
      <alignment horizontal="left" wrapText="1"/>
      <protection hidden="1"/>
    </xf>
    <xf numFmtId="0" fontId="0" fillId="2" borderId="58" xfId="0" applyFill="1" applyBorder="1" applyAlignment="1" applyProtection="1">
      <alignment horizontal="left" wrapText="1"/>
      <protection hidden="1"/>
    </xf>
    <xf numFmtId="0" fontId="0" fillId="2" borderId="59" xfId="0" applyFill="1" applyBorder="1" applyAlignment="1" applyProtection="1">
      <alignment horizontal="left" wrapText="1"/>
      <protection hidden="1"/>
    </xf>
    <xf numFmtId="0" fontId="0" fillId="2" borderId="60" xfId="0" applyFill="1" applyBorder="1" applyAlignment="1" applyProtection="1">
      <alignment horizontal="left" wrapText="1"/>
      <protection hidden="1"/>
    </xf>
    <xf numFmtId="0" fontId="0" fillId="2" borderId="30" xfId="0" applyFont="1" applyFill="1" applyBorder="1" applyAlignment="1" applyProtection="1">
      <alignment horizontal="center"/>
      <protection hidden="1"/>
    </xf>
    <xf numFmtId="0" fontId="0" fillId="2" borderId="43" xfId="0" applyFont="1" applyFill="1" applyBorder="1" applyAlignment="1" applyProtection="1">
      <alignment horizontal="center"/>
      <protection hidden="1"/>
    </xf>
    <xf numFmtId="0" fontId="18" fillId="8" borderId="32" xfId="0" applyFont="1" applyFill="1" applyBorder="1" applyAlignment="1" applyProtection="1">
      <alignment horizontal="center" wrapText="1"/>
      <protection hidden="1"/>
    </xf>
    <xf numFmtId="0" fontId="74" fillId="0" borderId="44" xfId="0" applyFont="1" applyBorder="1"/>
    <xf numFmtId="0" fontId="74" fillId="0" borderId="45" xfId="0" applyFont="1" applyBorder="1"/>
    <xf numFmtId="0" fontId="74" fillId="0" borderId="46" xfId="0" applyFont="1" applyBorder="1"/>
    <xf numFmtId="0" fontId="74" fillId="0" borderId="0" xfId="0" applyFont="1"/>
    <xf numFmtId="0" fontId="74" fillId="0" borderId="47" xfId="0" applyFont="1" applyBorder="1"/>
    <xf numFmtId="0" fontId="74" fillId="0" borderId="9" xfId="0" applyFont="1" applyBorder="1"/>
    <xf numFmtId="0" fontId="74" fillId="0" borderId="10" xfId="0" applyFont="1" applyBorder="1"/>
    <xf numFmtId="0" fontId="74" fillId="0" borderId="29" xfId="0" applyFont="1" applyBorder="1"/>
    <xf numFmtId="0" fontId="19" fillId="8" borderId="32" xfId="0" applyFont="1" applyFill="1" applyBorder="1" applyAlignment="1" applyProtection="1">
      <alignment horizontal="center" vertical="center"/>
      <protection hidden="1"/>
    </xf>
    <xf numFmtId="0" fontId="19" fillId="8" borderId="44" xfId="0" applyFont="1" applyFill="1" applyBorder="1" applyAlignment="1" applyProtection="1">
      <alignment horizontal="center" vertical="center"/>
      <protection hidden="1"/>
    </xf>
    <xf numFmtId="0" fontId="19" fillId="8" borderId="45" xfId="0" applyFont="1" applyFill="1" applyBorder="1" applyAlignment="1" applyProtection="1">
      <alignment horizontal="center" vertical="center"/>
      <protection hidden="1"/>
    </xf>
    <xf numFmtId="0" fontId="19" fillId="8" borderId="9" xfId="0" applyFont="1" applyFill="1" applyBorder="1" applyAlignment="1" applyProtection="1">
      <alignment horizontal="center" vertical="center"/>
      <protection hidden="1"/>
    </xf>
    <xf numFmtId="0" fontId="19" fillId="8" borderId="10" xfId="0" applyFont="1" applyFill="1" applyBorder="1" applyAlignment="1" applyProtection="1">
      <alignment horizontal="center" vertical="center"/>
      <protection hidden="1"/>
    </xf>
    <xf numFmtId="0" fontId="19" fillId="8" borderId="29" xfId="0" applyFont="1" applyFill="1" applyBorder="1" applyAlignment="1" applyProtection="1">
      <alignment horizontal="center" vertical="center"/>
      <protection hidden="1"/>
    </xf>
    <xf numFmtId="0" fontId="7" fillId="8" borderId="32" xfId="0" applyFont="1" applyFill="1" applyBorder="1" applyAlignment="1" applyProtection="1">
      <alignment horizontal="center"/>
      <protection hidden="1"/>
    </xf>
    <xf numFmtId="0" fontId="7" fillId="8" borderId="44" xfId="0" applyFont="1" applyFill="1" applyBorder="1" applyAlignment="1" applyProtection="1">
      <alignment horizontal="center"/>
      <protection hidden="1"/>
    </xf>
    <xf numFmtId="0" fontId="7" fillId="8" borderId="45" xfId="0" applyFont="1" applyFill="1" applyBorder="1" applyAlignment="1" applyProtection="1">
      <alignment horizontal="center"/>
      <protection hidden="1"/>
    </xf>
    <xf numFmtId="0" fontId="7" fillId="8" borderId="22" xfId="0" applyFont="1" applyFill="1" applyBorder="1" applyAlignment="1" applyProtection="1">
      <alignment horizontal="center"/>
      <protection hidden="1"/>
    </xf>
    <xf numFmtId="0" fontId="7" fillId="8" borderId="23" xfId="0" applyFont="1" applyFill="1" applyBorder="1" applyAlignment="1" applyProtection="1">
      <alignment horizontal="center"/>
      <protection hidden="1"/>
    </xf>
    <xf numFmtId="0" fontId="7" fillId="8" borderId="8" xfId="0" applyFont="1" applyFill="1" applyBorder="1" applyAlignment="1" applyProtection="1">
      <alignment horizontal="center"/>
      <protection hidden="1"/>
    </xf>
    <xf numFmtId="0" fontId="7" fillId="8" borderId="30" xfId="0" applyFont="1" applyFill="1" applyBorder="1" applyAlignment="1" applyProtection="1">
      <alignment horizontal="center"/>
      <protection hidden="1"/>
    </xf>
    <xf numFmtId="0" fontId="7" fillId="8" borderId="43" xfId="0" applyFont="1" applyFill="1" applyBorder="1" applyAlignment="1" applyProtection="1">
      <alignment horizontal="center"/>
      <protection hidden="1"/>
    </xf>
    <xf numFmtId="0" fontId="7" fillId="8" borderId="4" xfId="0" applyFont="1" applyFill="1" applyBorder="1" applyAlignment="1" applyProtection="1">
      <alignment horizontal="center"/>
      <protection hidden="1"/>
    </xf>
    <xf numFmtId="0" fontId="10" fillId="2" borderId="30" xfId="0" applyFont="1" applyFill="1" applyBorder="1" applyAlignment="1" applyProtection="1">
      <alignment horizontal="center"/>
      <protection hidden="1"/>
    </xf>
    <xf numFmtId="0" fontId="10" fillId="2" borderId="43" xfId="0" applyFont="1" applyFill="1" applyBorder="1" applyAlignment="1" applyProtection="1">
      <alignment horizontal="center"/>
      <protection hidden="1"/>
    </xf>
    <xf numFmtId="0" fontId="10" fillId="2" borderId="4" xfId="0" applyFont="1" applyFill="1" applyBorder="1" applyAlignment="1" applyProtection="1">
      <alignment horizontal="center"/>
      <protection hidden="1"/>
    </xf>
    <xf numFmtId="0" fontId="0" fillId="2" borderId="40" xfId="0" applyFont="1" applyFill="1" applyBorder="1" applyAlignment="1" applyProtection="1">
      <alignment horizontal="center"/>
      <protection hidden="1"/>
    </xf>
    <xf numFmtId="0" fontId="0" fillId="2" borderId="37" xfId="0" applyFont="1" applyFill="1" applyBorder="1" applyAlignment="1" applyProtection="1">
      <alignment horizontal="center"/>
      <protection hidden="1"/>
    </xf>
    <xf numFmtId="0" fontId="0" fillId="2" borderId="5" xfId="0" applyFont="1" applyFill="1" applyBorder="1" applyAlignment="1" applyProtection="1">
      <alignment horizontal="center"/>
      <protection hidden="1"/>
    </xf>
    <xf numFmtId="0" fontId="0" fillId="2" borderId="41" xfId="0" applyFont="1" applyFill="1" applyBorder="1" applyAlignment="1" applyProtection="1">
      <alignment horizontal="center"/>
      <protection hidden="1"/>
    </xf>
    <xf numFmtId="0" fontId="0" fillId="2" borderId="53" xfId="0" applyFont="1" applyFill="1" applyBorder="1" applyAlignment="1" applyProtection="1">
      <alignment horizontal="center"/>
      <protection hidden="1"/>
    </xf>
    <xf numFmtId="0" fontId="0" fillId="2" borderId="54" xfId="0" applyFont="1" applyFill="1" applyBorder="1" applyAlignment="1" applyProtection="1">
      <alignment horizontal="center"/>
      <protection hidden="1"/>
    </xf>
    <xf numFmtId="0" fontId="18" fillId="8" borderId="32" xfId="0" applyFont="1" applyFill="1" applyBorder="1" applyAlignment="1" applyProtection="1">
      <alignment horizontal="left" wrapText="1"/>
      <protection hidden="1"/>
    </xf>
    <xf numFmtId="0" fontId="0" fillId="2" borderId="3" xfId="0" applyFont="1" applyFill="1" applyBorder="1" applyAlignment="1" applyProtection="1">
      <alignment horizontal="left"/>
      <protection hidden="1"/>
    </xf>
    <xf numFmtId="0" fontId="0" fillId="2" borderId="36" xfId="0" applyFont="1" applyFill="1" applyBorder="1" applyAlignment="1" applyProtection="1">
      <alignment horizontal="left"/>
      <protection hidden="1"/>
    </xf>
    <xf numFmtId="0" fontId="29" fillId="6" borderId="30" xfId="0" applyFont="1" applyFill="1" applyBorder="1" applyAlignment="1" applyProtection="1">
      <alignment horizontal="center" vertical="center"/>
      <protection hidden="1"/>
    </xf>
    <xf numFmtId="0" fontId="29" fillId="6" borderId="43" xfId="0" applyFont="1" applyFill="1" applyBorder="1" applyAlignment="1" applyProtection="1">
      <alignment horizontal="center" vertical="center"/>
      <protection hidden="1"/>
    </xf>
    <xf numFmtId="0" fontId="29" fillId="6" borderId="3" xfId="0" applyFont="1" applyFill="1" applyBorder="1" applyAlignment="1" applyProtection="1">
      <alignment horizontal="center" vertical="center"/>
      <protection hidden="1"/>
    </xf>
    <xf numFmtId="0" fontId="29" fillId="6" borderId="36" xfId="0" applyFont="1" applyFill="1" applyBorder="1" applyAlignment="1" applyProtection="1">
      <alignment horizontal="center" vertical="center"/>
      <protection hidden="1"/>
    </xf>
    <xf numFmtId="178" fontId="29" fillId="2" borderId="51" xfId="0" applyNumberFormat="1" applyFont="1" applyFill="1" applyBorder="1" applyAlignment="1" applyProtection="1">
      <alignment horizontal="center" vertical="center"/>
      <protection hidden="1"/>
    </xf>
    <xf numFmtId="178" fontId="29" fillId="2" borderId="45" xfId="0" applyNumberFormat="1" applyFont="1" applyFill="1" applyBorder="1" applyAlignment="1" applyProtection="1">
      <alignment horizontal="center" vertical="center"/>
      <protection hidden="1"/>
    </xf>
    <xf numFmtId="178" fontId="29" fillId="2" borderId="52" xfId="0" applyNumberFormat="1" applyFont="1" applyFill="1" applyBorder="1" applyAlignment="1" applyProtection="1">
      <alignment horizontal="center" vertical="center"/>
      <protection hidden="1"/>
    </xf>
    <xf numFmtId="178" fontId="29" fillId="2" borderId="29" xfId="0" applyNumberFormat="1" applyFont="1" applyFill="1" applyBorder="1" applyAlignment="1" applyProtection="1">
      <alignment horizontal="center" vertical="center"/>
      <protection hidden="1"/>
    </xf>
    <xf numFmtId="0" fontId="20" fillId="8" borderId="32" xfId="0" applyFont="1" applyFill="1" applyBorder="1" applyAlignment="1" applyProtection="1">
      <alignment horizontal="center" vertical="center" wrapText="1"/>
      <protection hidden="1"/>
    </xf>
    <xf numFmtId="0" fontId="20" fillId="8" borderId="44" xfId="0" applyFont="1" applyFill="1" applyBorder="1" applyAlignment="1" applyProtection="1">
      <alignment horizontal="center" vertical="center" wrapText="1"/>
      <protection hidden="1"/>
    </xf>
    <xf numFmtId="0" fontId="20" fillId="8" borderId="45" xfId="0" applyFont="1" applyFill="1" applyBorder="1" applyAlignment="1" applyProtection="1">
      <alignment horizontal="center" vertical="center" wrapText="1"/>
      <protection hidden="1"/>
    </xf>
    <xf numFmtId="0" fontId="20" fillId="8" borderId="46" xfId="0" applyFont="1" applyFill="1" applyBorder="1" applyAlignment="1" applyProtection="1">
      <alignment horizontal="center" vertical="center" wrapText="1"/>
      <protection hidden="1"/>
    </xf>
    <xf numFmtId="0" fontId="20" fillId="8" borderId="0" xfId="0" applyFont="1" applyFill="1" applyBorder="1" applyAlignment="1" applyProtection="1">
      <alignment horizontal="center" vertical="center" wrapText="1"/>
      <protection hidden="1"/>
    </xf>
    <xf numFmtId="0" fontId="20" fillId="8" borderId="47" xfId="0" applyFont="1" applyFill="1" applyBorder="1" applyAlignment="1" applyProtection="1">
      <alignment horizontal="center" vertical="center" wrapText="1"/>
      <protection hidden="1"/>
    </xf>
    <xf numFmtId="0" fontId="20" fillId="8" borderId="9" xfId="0" applyFont="1" applyFill="1" applyBorder="1" applyAlignment="1" applyProtection="1">
      <alignment horizontal="center" vertical="center" wrapText="1"/>
      <protection hidden="1"/>
    </xf>
    <xf numFmtId="0" fontId="20" fillId="8" borderId="10" xfId="0" applyFont="1" applyFill="1" applyBorder="1" applyAlignment="1" applyProtection="1">
      <alignment horizontal="center" vertical="center" wrapText="1"/>
      <protection hidden="1"/>
    </xf>
    <xf numFmtId="0" fontId="20" fillId="8" borderId="29" xfId="0" applyFont="1" applyFill="1" applyBorder="1" applyAlignment="1" applyProtection="1">
      <alignment horizontal="center" vertical="center" wrapText="1"/>
      <protection hidden="1"/>
    </xf>
    <xf numFmtId="0" fontId="20" fillId="8" borderId="30" xfId="0" applyFont="1" applyFill="1" applyBorder="1" applyAlignment="1" applyProtection="1">
      <alignment horizontal="center" vertical="center" wrapText="1"/>
      <protection hidden="1"/>
    </xf>
    <xf numFmtId="0" fontId="20" fillId="8" borderId="43" xfId="0" applyFont="1" applyFill="1" applyBorder="1" applyAlignment="1" applyProtection="1">
      <alignment horizontal="center" vertical="center" wrapText="1"/>
      <protection hidden="1"/>
    </xf>
    <xf numFmtId="0" fontId="20" fillId="8" borderId="4" xfId="0" applyFont="1" applyFill="1" applyBorder="1" applyAlignment="1" applyProtection="1">
      <alignment horizontal="center" vertical="center" wrapText="1"/>
      <protection hidden="1"/>
    </xf>
    <xf numFmtId="0" fontId="20" fillId="8" borderId="3" xfId="0" applyFont="1" applyFill="1" applyBorder="1" applyAlignment="1" applyProtection="1">
      <alignment horizontal="center" vertical="center" wrapText="1"/>
      <protection hidden="1"/>
    </xf>
    <xf numFmtId="0" fontId="20" fillId="8" borderId="36" xfId="0" applyFont="1" applyFill="1" applyBorder="1" applyAlignment="1" applyProtection="1">
      <alignment horizontal="center" vertical="center" wrapText="1"/>
      <protection hidden="1"/>
    </xf>
    <xf numFmtId="0" fontId="20" fillId="8" borderId="7" xfId="0" applyFont="1" applyFill="1" applyBorder="1" applyAlignment="1" applyProtection="1">
      <alignment horizontal="center" vertical="center" wrapText="1"/>
      <protection hidden="1"/>
    </xf>
    <xf numFmtId="0" fontId="0" fillId="2" borderId="2" xfId="0" applyFont="1" applyFill="1" applyBorder="1" applyAlignment="1" applyProtection="1">
      <alignment horizontal="left"/>
      <protection hidden="1"/>
    </xf>
    <xf numFmtId="0" fontId="0" fillId="2" borderId="1" xfId="0" applyFont="1" applyFill="1" applyBorder="1" applyAlignment="1" applyProtection="1">
      <alignment horizontal="left"/>
      <protection hidden="1"/>
    </xf>
    <xf numFmtId="0" fontId="7" fillId="9" borderId="21" xfId="0" applyFont="1" applyFill="1" applyBorder="1" applyAlignment="1" applyProtection="1">
      <alignment horizontal="center"/>
      <protection hidden="1"/>
    </xf>
    <xf numFmtId="0" fontId="7" fillId="9" borderId="42" xfId="0" applyFont="1" applyFill="1" applyBorder="1" applyAlignment="1" applyProtection="1">
      <alignment horizontal="center"/>
      <protection hidden="1"/>
    </xf>
    <xf numFmtId="0" fontId="7" fillId="9" borderId="27" xfId="0" applyFont="1" applyFill="1" applyBorder="1" applyAlignment="1" applyProtection="1">
      <alignment horizontal="center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7" fillId="10" borderId="6" xfId="0" applyFont="1" applyFill="1" applyBorder="1" applyAlignment="1" applyProtection="1">
      <alignment horizontal="center" vertical="center"/>
      <protection locked="0" hidden="1"/>
    </xf>
    <xf numFmtId="0" fontId="7" fillId="10" borderId="7" xfId="0" applyFont="1" applyFill="1" applyBorder="1" applyAlignment="1" applyProtection="1">
      <alignment horizontal="center" vertical="center"/>
      <protection locked="0"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36" xfId="0" applyFont="1" applyFill="1" applyBorder="1" applyAlignment="1" applyProtection="1">
      <alignment horizontal="center" vertical="center" wrapText="1"/>
      <protection hidden="1"/>
    </xf>
    <xf numFmtId="0" fontId="20" fillId="8" borderId="32" xfId="0" applyFont="1" applyFill="1" applyBorder="1" applyAlignment="1" applyProtection="1">
      <alignment horizontal="left" vertical="center" wrapText="1"/>
      <protection hidden="1"/>
    </xf>
    <xf numFmtId="0" fontId="20" fillId="8" borderId="44" xfId="0" applyFont="1" applyFill="1" applyBorder="1" applyAlignment="1" applyProtection="1">
      <alignment horizontal="left" vertical="center" wrapText="1"/>
      <protection hidden="1"/>
    </xf>
    <xf numFmtId="0" fontId="20" fillId="8" borderId="45" xfId="0" applyFont="1" applyFill="1" applyBorder="1" applyAlignment="1" applyProtection="1">
      <alignment horizontal="left" vertical="center" wrapText="1"/>
      <protection hidden="1"/>
    </xf>
    <xf numFmtId="0" fontId="20" fillId="8" borderId="46" xfId="0" applyFont="1" applyFill="1" applyBorder="1" applyAlignment="1" applyProtection="1">
      <alignment horizontal="left" vertical="center" wrapText="1"/>
      <protection hidden="1"/>
    </xf>
    <xf numFmtId="0" fontId="20" fillId="8" borderId="0" xfId="0" applyFont="1" applyFill="1" applyBorder="1" applyAlignment="1" applyProtection="1">
      <alignment horizontal="left" vertical="center" wrapText="1"/>
      <protection hidden="1"/>
    </xf>
    <xf numFmtId="0" fontId="20" fillId="8" borderId="47" xfId="0" applyFont="1" applyFill="1" applyBorder="1" applyAlignment="1" applyProtection="1">
      <alignment horizontal="left" vertical="center" wrapText="1"/>
      <protection hidden="1"/>
    </xf>
    <xf numFmtId="0" fontId="20" fillId="8" borderId="9" xfId="0" applyFont="1" applyFill="1" applyBorder="1" applyAlignment="1" applyProtection="1">
      <alignment horizontal="left" vertical="center" wrapText="1"/>
      <protection hidden="1"/>
    </xf>
    <xf numFmtId="0" fontId="20" fillId="8" borderId="10" xfId="0" applyFont="1" applyFill="1" applyBorder="1" applyAlignment="1" applyProtection="1">
      <alignment horizontal="left" vertical="center" wrapText="1"/>
      <protection hidden="1"/>
    </xf>
    <xf numFmtId="0" fontId="20" fillId="8" borderId="29" xfId="0" applyFont="1" applyFill="1" applyBorder="1" applyAlignment="1" applyProtection="1">
      <alignment horizontal="left" vertical="center" wrapText="1"/>
      <protection hidden="1"/>
    </xf>
    <xf numFmtId="0" fontId="0" fillId="2" borderId="30" xfId="0" applyFont="1" applyFill="1" applyBorder="1" applyAlignment="1" applyProtection="1">
      <alignment horizontal="left"/>
      <protection hidden="1"/>
    </xf>
    <xf numFmtId="0" fontId="0" fillId="2" borderId="43" xfId="0" applyFont="1" applyFill="1" applyBorder="1" applyAlignment="1" applyProtection="1">
      <alignment horizontal="left"/>
      <protection hidden="1"/>
    </xf>
    <xf numFmtId="0" fontId="17" fillId="8" borderId="32" xfId="0" applyFont="1" applyFill="1" applyBorder="1" applyAlignment="1" applyProtection="1">
      <alignment horizontal="left" vertical="center" wrapText="1"/>
      <protection hidden="1"/>
    </xf>
    <xf numFmtId="0" fontId="17" fillId="8" borderId="44" xfId="0" applyFont="1" applyFill="1" applyBorder="1" applyAlignment="1" applyProtection="1">
      <alignment horizontal="left" vertical="center" wrapText="1"/>
      <protection hidden="1"/>
    </xf>
    <xf numFmtId="0" fontId="17" fillId="8" borderId="45" xfId="0" applyFont="1" applyFill="1" applyBorder="1" applyAlignment="1" applyProtection="1">
      <alignment horizontal="left" vertical="center" wrapText="1"/>
      <protection hidden="1"/>
    </xf>
    <xf numFmtId="0" fontId="17" fillId="8" borderId="46" xfId="0" applyFont="1" applyFill="1" applyBorder="1" applyAlignment="1" applyProtection="1">
      <alignment horizontal="left" vertical="center" wrapText="1"/>
      <protection hidden="1"/>
    </xf>
    <xf numFmtId="0" fontId="17" fillId="8" borderId="0" xfId="0" applyFont="1" applyFill="1" applyBorder="1" applyAlignment="1" applyProtection="1">
      <alignment horizontal="left" vertical="center" wrapText="1"/>
      <protection hidden="1"/>
    </xf>
    <xf numFmtId="0" fontId="17" fillId="8" borderId="47" xfId="0" applyFont="1" applyFill="1" applyBorder="1" applyAlignment="1" applyProtection="1">
      <alignment horizontal="left" vertical="center" wrapText="1"/>
      <protection hidden="1"/>
    </xf>
    <xf numFmtId="0" fontId="17" fillId="8" borderId="9" xfId="0" applyFont="1" applyFill="1" applyBorder="1" applyAlignment="1" applyProtection="1">
      <alignment horizontal="left" vertical="center" wrapText="1"/>
      <protection hidden="1"/>
    </xf>
    <xf numFmtId="0" fontId="17" fillId="8" borderId="10" xfId="0" applyFont="1" applyFill="1" applyBorder="1" applyAlignment="1" applyProtection="1">
      <alignment horizontal="left" vertical="center" wrapText="1"/>
      <protection hidden="1"/>
    </xf>
    <xf numFmtId="0" fontId="17" fillId="8" borderId="29" xfId="0" applyFont="1" applyFill="1" applyBorder="1" applyAlignment="1" applyProtection="1">
      <alignment horizontal="left" vertical="center" wrapText="1"/>
      <protection hidden="1"/>
    </xf>
    <xf numFmtId="0" fontId="0" fillId="2" borderId="22" xfId="0" applyFont="1" applyFill="1" applyBorder="1" applyAlignment="1" applyProtection="1">
      <alignment horizontal="left"/>
      <protection hidden="1"/>
    </xf>
    <xf numFmtId="0" fontId="0" fillId="2" borderId="23" xfId="0" applyFont="1" applyFill="1" applyBorder="1" applyAlignment="1" applyProtection="1">
      <alignment horizontal="left"/>
      <protection hidden="1"/>
    </xf>
    <xf numFmtId="0" fontId="0" fillId="2" borderId="2" xfId="0" applyFont="1" applyFill="1" applyBorder="1" applyAlignment="1" applyProtection="1">
      <alignment horizontal="center"/>
      <protection hidden="1"/>
    </xf>
    <xf numFmtId="0" fontId="0" fillId="2" borderId="1" xfId="0" applyFont="1" applyFill="1" applyBorder="1" applyAlignment="1" applyProtection="1">
      <alignment horizontal="center"/>
      <protection hidden="1"/>
    </xf>
    <xf numFmtId="0" fontId="0" fillId="2" borderId="3" xfId="0" applyFont="1" applyFill="1" applyBorder="1" applyAlignment="1" applyProtection="1">
      <alignment horizontal="center"/>
      <protection hidden="1"/>
    </xf>
    <xf numFmtId="0" fontId="0" fillId="2" borderId="36" xfId="0" applyFont="1" applyFill="1" applyBorder="1" applyAlignment="1" applyProtection="1">
      <alignment horizontal="center"/>
      <protection hidden="1"/>
    </xf>
    <xf numFmtId="0" fontId="0" fillId="3" borderId="0" xfId="0" applyFont="1" applyFill="1" applyAlignment="1" applyProtection="1">
      <alignment horizontal="center"/>
      <protection hidden="1"/>
    </xf>
    <xf numFmtId="1" fontId="7" fillId="10" borderId="38" xfId="0" applyNumberFormat="1" applyFont="1" applyFill="1" applyBorder="1" applyAlignment="1" applyProtection="1">
      <alignment horizontal="center" vertical="center"/>
      <protection locked="0" hidden="1"/>
    </xf>
    <xf numFmtId="1" fontId="7" fillId="10" borderId="6" xfId="0" applyNumberFormat="1" applyFont="1" applyFill="1" applyBorder="1" applyAlignment="1" applyProtection="1">
      <alignment horizontal="center" vertical="center"/>
      <protection locked="0" hidden="1"/>
    </xf>
    <xf numFmtId="1" fontId="7" fillId="10" borderId="7" xfId="0" applyNumberFormat="1" applyFont="1" applyFill="1" applyBorder="1" applyAlignment="1" applyProtection="1">
      <alignment horizontal="center" vertical="center"/>
      <protection locked="0" hidden="1"/>
    </xf>
    <xf numFmtId="0" fontId="7" fillId="10" borderId="34" xfId="0" applyNumberFormat="1" applyFont="1" applyFill="1" applyBorder="1" applyAlignment="1" applyProtection="1">
      <alignment horizontal="center" vertical="center"/>
      <protection locked="0" hidden="1"/>
    </xf>
    <xf numFmtId="0" fontId="7" fillId="10" borderId="48" xfId="0" applyNumberFormat="1" applyFont="1" applyFill="1" applyBorder="1" applyAlignment="1" applyProtection="1">
      <alignment horizontal="center" vertical="center"/>
      <protection locked="0" hidden="1"/>
    </xf>
    <xf numFmtId="0" fontId="7" fillId="10" borderId="11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9" xfId="0" applyFont="1" applyFill="1" applyBorder="1" applyAlignment="1" applyProtection="1">
      <alignment horizontal="center"/>
      <protection hidden="1"/>
    </xf>
    <xf numFmtId="0" fontId="10" fillId="2" borderId="49" xfId="0" applyFont="1" applyFill="1" applyBorder="1" applyAlignment="1" applyProtection="1">
      <alignment horizontal="center"/>
      <protection hidden="1"/>
    </xf>
    <xf numFmtId="0" fontId="10" fillId="2" borderId="50" xfId="0" applyFont="1" applyFill="1" applyBorder="1" applyAlignment="1" applyProtection="1">
      <alignment horizontal="center"/>
      <protection hidden="1"/>
    </xf>
    <xf numFmtId="0" fontId="20" fillId="8" borderId="15" xfId="0" applyFont="1" applyFill="1" applyBorder="1" applyAlignment="1" applyProtection="1">
      <alignment horizontal="center" wrapText="1"/>
      <protection hidden="1"/>
    </xf>
    <xf numFmtId="0" fontId="20" fillId="8" borderId="28" xfId="0" applyFont="1" applyFill="1" applyBorder="1" applyAlignment="1" applyProtection="1">
      <alignment horizontal="center" wrapText="1"/>
      <protection hidden="1"/>
    </xf>
    <xf numFmtId="0" fontId="20" fillId="8" borderId="2" xfId="0" applyFont="1" applyFill="1" applyBorder="1" applyAlignment="1" applyProtection="1">
      <alignment horizontal="center" vertical="center" wrapText="1"/>
      <protection hidden="1"/>
    </xf>
    <xf numFmtId="0" fontId="20" fillId="8" borderId="1" xfId="0" applyFont="1" applyFill="1" applyBorder="1" applyAlignment="1" applyProtection="1">
      <alignment horizontal="center" vertical="center" wrapText="1"/>
      <protection hidden="1"/>
    </xf>
    <xf numFmtId="0" fontId="20" fillId="8" borderId="6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0" fontId="10" fillId="2" borderId="43" xfId="0" applyFont="1" applyFill="1" applyBorder="1" applyAlignment="1" applyProtection="1">
      <alignment horizontal="center" vertical="center" wrapText="1"/>
      <protection hidden="1"/>
    </xf>
    <xf numFmtId="0" fontId="0" fillId="11" borderId="31" xfId="0" applyFont="1" applyFill="1" applyBorder="1" applyProtection="1">
      <protection hidden="1"/>
    </xf>
    <xf numFmtId="0" fontId="71" fillId="10" borderId="45" xfId="0" applyFont="1" applyFill="1" applyBorder="1" applyAlignment="1" applyProtection="1">
      <alignment horizontal="center" vertical="center" wrapText="1"/>
      <protection locked="0"/>
    </xf>
    <xf numFmtId="0" fontId="71" fillId="10" borderId="47" xfId="0" applyFont="1" applyFill="1" applyBorder="1" applyAlignment="1" applyProtection="1">
      <alignment horizontal="center" vertical="center" wrapText="1"/>
      <protection locked="0"/>
    </xf>
    <xf numFmtId="0" fontId="71" fillId="10" borderId="29" xfId="0" applyFont="1" applyFill="1" applyBorder="1" applyAlignment="1" applyProtection="1">
      <alignment horizontal="center" vertical="center" wrapText="1"/>
      <protection locked="0"/>
    </xf>
    <xf numFmtId="0" fontId="61" fillId="12" borderId="3" xfId="0" applyFont="1" applyFill="1" applyBorder="1" applyAlignment="1" applyProtection="1">
      <alignment horizontal="left"/>
    </xf>
    <xf numFmtId="0" fontId="61" fillId="12" borderId="36" xfId="0" applyFont="1" applyFill="1" applyBorder="1" applyAlignment="1" applyProtection="1">
      <alignment horizontal="left"/>
    </xf>
    <xf numFmtId="0" fontId="39" fillId="11" borderId="32" xfId="0" applyFont="1" applyFill="1" applyBorder="1" applyAlignment="1" applyProtection="1">
      <alignment horizontal="center" vertical="center" wrapText="1"/>
    </xf>
    <xf numFmtId="0" fontId="39" fillId="11" borderId="44" xfId="0" applyFont="1" applyFill="1" applyBorder="1" applyAlignment="1" applyProtection="1">
      <alignment horizontal="center" vertical="center" wrapText="1"/>
    </xf>
    <xf numFmtId="0" fontId="39" fillId="11" borderId="45" xfId="0" applyFont="1" applyFill="1" applyBorder="1" applyAlignment="1" applyProtection="1">
      <alignment horizontal="center" vertical="center" wrapText="1"/>
    </xf>
    <xf numFmtId="0" fontId="39" fillId="11" borderId="9" xfId="0" applyFont="1" applyFill="1" applyBorder="1" applyAlignment="1" applyProtection="1">
      <alignment horizontal="center" vertical="center" wrapText="1"/>
    </xf>
    <xf numFmtId="0" fontId="39" fillId="11" borderId="10" xfId="0" applyFont="1" applyFill="1" applyBorder="1" applyAlignment="1" applyProtection="1">
      <alignment horizontal="center" vertical="center" wrapText="1"/>
    </xf>
    <xf numFmtId="0" fontId="39" fillId="11" borderId="29" xfId="0" applyFont="1" applyFill="1" applyBorder="1" applyAlignment="1" applyProtection="1">
      <alignment horizontal="center" vertical="center" wrapText="1"/>
    </xf>
    <xf numFmtId="0" fontId="39" fillId="11" borderId="32" xfId="0" applyFont="1" applyFill="1" applyBorder="1" applyAlignment="1" applyProtection="1">
      <alignment horizontal="center"/>
    </xf>
    <xf numFmtId="0" fontId="39" fillId="11" borderId="44" xfId="0" applyFont="1" applyFill="1" applyBorder="1" applyAlignment="1" applyProtection="1">
      <alignment horizontal="center"/>
    </xf>
    <xf numFmtId="0" fontId="39" fillId="11" borderId="45" xfId="0" applyFont="1" applyFill="1" applyBorder="1" applyAlignment="1" applyProtection="1">
      <alignment horizontal="center"/>
    </xf>
    <xf numFmtId="0" fontId="61" fillId="12" borderId="39" xfId="0" applyFont="1" applyFill="1" applyBorder="1" applyAlignment="1" applyProtection="1">
      <alignment horizontal="left" vertical="center"/>
    </xf>
    <xf numFmtId="0" fontId="61" fillId="12" borderId="50" xfId="0" applyFont="1" applyFill="1" applyBorder="1" applyAlignment="1" applyProtection="1">
      <alignment horizontal="left" vertical="center"/>
    </xf>
    <xf numFmtId="0" fontId="61" fillId="12" borderId="2" xfId="0" applyFont="1" applyFill="1" applyBorder="1" applyAlignment="1" applyProtection="1">
      <alignment horizontal="left"/>
    </xf>
    <xf numFmtId="0" fontId="61" fillId="12" borderId="1" xfId="0" applyFont="1" applyFill="1" applyBorder="1" applyAlignment="1" applyProtection="1">
      <alignment horizontal="left"/>
    </xf>
    <xf numFmtId="0" fontId="39" fillId="11" borderId="21" xfId="0" applyFont="1" applyFill="1" applyBorder="1" applyAlignment="1" applyProtection="1">
      <alignment horizontal="center"/>
    </xf>
    <xf numFmtId="0" fontId="39" fillId="11" borderId="42" xfId="0" applyFont="1" applyFill="1" applyBorder="1" applyAlignment="1" applyProtection="1">
      <alignment horizontal="center"/>
    </xf>
    <xf numFmtId="0" fontId="39" fillId="11" borderId="27" xfId="0" applyFont="1" applyFill="1" applyBorder="1" applyAlignment="1" applyProtection="1">
      <alignment horizontal="center"/>
    </xf>
    <xf numFmtId="0" fontId="10" fillId="11" borderId="21" xfId="0" applyFont="1" applyFill="1" applyBorder="1" applyAlignment="1" applyProtection="1">
      <alignment horizontal="center"/>
    </xf>
    <xf numFmtId="0" fontId="10" fillId="11" borderId="42" xfId="0" applyFont="1" applyFill="1" applyBorder="1" applyAlignment="1" applyProtection="1">
      <alignment horizontal="center"/>
    </xf>
    <xf numFmtId="0" fontId="10" fillId="11" borderId="27" xfId="0" applyFont="1" applyFill="1" applyBorder="1" applyAlignment="1" applyProtection="1">
      <alignment horizontal="center"/>
    </xf>
    <xf numFmtId="0" fontId="0" fillId="12" borderId="66" xfId="0" applyFont="1" applyFill="1" applyBorder="1" applyAlignment="1" applyProtection="1">
      <alignment horizontal="center"/>
    </xf>
    <xf numFmtId="0" fontId="0" fillId="12" borderId="59" xfId="0" applyFont="1" applyFill="1" applyBorder="1" applyAlignment="1" applyProtection="1">
      <alignment horizontal="center"/>
    </xf>
    <xf numFmtId="0" fontId="0" fillId="12" borderId="67" xfId="0" applyFont="1" applyFill="1" applyBorder="1" applyAlignment="1" applyProtection="1">
      <alignment horizontal="center"/>
    </xf>
    <xf numFmtId="0" fontId="0" fillId="12" borderId="40" xfId="0" applyFont="1" applyFill="1" applyBorder="1" applyAlignment="1" applyProtection="1">
      <alignment horizontal="center"/>
    </xf>
    <xf numFmtId="0" fontId="0" fillId="12" borderId="37" xfId="0" applyFont="1" applyFill="1" applyBorder="1" applyAlignment="1" applyProtection="1">
      <alignment horizontal="center"/>
    </xf>
    <xf numFmtId="0" fontId="0" fillId="12" borderId="19" xfId="0" applyFont="1" applyFill="1" applyBorder="1" applyAlignment="1" applyProtection="1">
      <alignment horizontal="center"/>
    </xf>
    <xf numFmtId="0" fontId="0" fillId="12" borderId="41" xfId="0" applyFont="1" applyFill="1" applyBorder="1" applyAlignment="1" applyProtection="1">
      <alignment horizontal="center"/>
    </xf>
    <xf numFmtId="0" fontId="0" fillId="12" borderId="53" xfId="0" applyFont="1" applyFill="1" applyBorder="1" applyAlignment="1" applyProtection="1">
      <alignment horizontal="center"/>
    </xf>
    <xf numFmtId="0" fontId="0" fillId="12" borderId="68" xfId="0" applyFont="1" applyFill="1" applyBorder="1" applyAlignment="1" applyProtection="1">
      <alignment horizontal="center"/>
    </xf>
    <xf numFmtId="0" fontId="0" fillId="12" borderId="39" xfId="0" applyFont="1" applyFill="1" applyBorder="1" applyAlignment="1" applyProtection="1">
      <alignment horizontal="left"/>
    </xf>
    <xf numFmtId="0" fontId="0" fillId="12" borderId="49" xfId="0" applyFont="1" applyFill="1" applyBorder="1" applyAlignment="1" applyProtection="1">
      <alignment horizontal="left"/>
    </xf>
    <xf numFmtId="0" fontId="0" fillId="12" borderId="40" xfId="0" applyFont="1" applyFill="1" applyBorder="1" applyAlignment="1" applyProtection="1">
      <alignment horizontal="left"/>
    </xf>
    <xf numFmtId="0" fontId="0" fillId="12" borderId="37" xfId="0" applyFont="1" applyFill="1" applyBorder="1" applyAlignment="1" applyProtection="1">
      <alignment horizontal="left"/>
    </xf>
    <xf numFmtId="0" fontId="0" fillId="12" borderId="41" xfId="0" applyFont="1" applyFill="1" applyBorder="1" applyAlignment="1" applyProtection="1">
      <alignment horizontal="left"/>
    </xf>
    <xf numFmtId="0" fontId="0" fillId="12" borderId="53" xfId="0" applyFont="1" applyFill="1" applyBorder="1" applyAlignment="1" applyProtection="1">
      <alignment horizontal="left"/>
    </xf>
    <xf numFmtId="0" fontId="66" fillId="12" borderId="64" xfId="0" applyFont="1" applyFill="1" applyBorder="1" applyAlignment="1" applyProtection="1">
      <alignment horizontal="center" vertical="center" wrapText="1"/>
    </xf>
    <xf numFmtId="0" fontId="66" fillId="12" borderId="65" xfId="0" applyFont="1" applyFill="1" applyBorder="1" applyAlignment="1" applyProtection="1">
      <alignment horizontal="center" vertical="center" wrapText="1"/>
    </xf>
    <xf numFmtId="0" fontId="66" fillId="12" borderId="43" xfId="0" applyFont="1" applyFill="1" applyBorder="1" applyAlignment="1" applyProtection="1">
      <alignment horizontal="center"/>
    </xf>
    <xf numFmtId="0" fontId="66" fillId="12" borderId="4" xfId="0" applyFont="1" applyFill="1" applyBorder="1" applyAlignment="1" applyProtection="1">
      <alignment horizontal="center"/>
    </xf>
    <xf numFmtId="0" fontId="0" fillId="12" borderId="31" xfId="0" applyFont="1" applyFill="1" applyBorder="1" applyAlignment="1" applyProtection="1">
      <alignment horizontal="center"/>
    </xf>
    <xf numFmtId="0" fontId="0" fillId="12" borderId="38" xfId="0" applyFont="1" applyFill="1" applyBorder="1" applyAlignment="1" applyProtection="1">
      <alignment horizontal="center"/>
    </xf>
    <xf numFmtId="0" fontId="60" fillId="12" borderId="30" xfId="0" applyFont="1" applyFill="1" applyBorder="1" applyAlignment="1" applyProtection="1">
      <alignment horizontal="center" vertical="center" wrapText="1"/>
    </xf>
    <xf numFmtId="0" fontId="60" fillId="12" borderId="2" xfId="0" applyFont="1" applyFill="1" applyBorder="1" applyAlignment="1" applyProtection="1">
      <alignment horizontal="center" vertical="center" wrapText="1"/>
    </xf>
    <xf numFmtId="0" fontId="7" fillId="12" borderId="43" xfId="0" applyFont="1" applyFill="1" applyBorder="1" applyAlignment="1" applyProtection="1">
      <alignment horizontal="center" wrapText="1"/>
    </xf>
    <xf numFmtId="0" fontId="7" fillId="12" borderId="4" xfId="0" applyFont="1" applyFill="1" applyBorder="1" applyAlignment="1" applyProtection="1">
      <alignment horizontal="center" wrapText="1"/>
    </xf>
    <xf numFmtId="0" fontId="0" fillId="12" borderId="30" xfId="0" applyFont="1" applyFill="1" applyBorder="1" applyAlignment="1" applyProtection="1">
      <alignment horizontal="left"/>
    </xf>
    <xf numFmtId="0" fontId="0" fillId="12" borderId="43" xfId="0" applyFont="1" applyFill="1" applyBorder="1" applyAlignment="1" applyProtection="1">
      <alignment horizontal="left"/>
    </xf>
    <xf numFmtId="0" fontId="0" fillId="12" borderId="4" xfId="0" applyFont="1" applyFill="1" applyBorder="1" applyAlignment="1" applyProtection="1">
      <alignment horizontal="left"/>
    </xf>
    <xf numFmtId="0" fontId="0" fillId="12" borderId="3" xfId="0" applyFont="1" applyFill="1" applyBorder="1" applyAlignment="1" applyProtection="1">
      <alignment horizontal="left"/>
    </xf>
    <xf numFmtId="0" fontId="0" fillId="12" borderId="36" xfId="0" applyFont="1" applyFill="1" applyBorder="1" applyAlignment="1" applyProtection="1">
      <alignment horizontal="left"/>
    </xf>
    <xf numFmtId="0" fontId="0" fillId="12" borderId="7" xfId="0" applyFont="1" applyFill="1" applyBorder="1" applyAlignment="1" applyProtection="1">
      <alignment horizontal="left"/>
    </xf>
    <xf numFmtId="0" fontId="60" fillId="12" borderId="63" xfId="0" applyFont="1" applyFill="1" applyBorder="1" applyAlignment="1" applyProtection="1">
      <alignment horizontal="center" wrapText="1"/>
    </xf>
    <xf numFmtId="0" fontId="60" fillId="12" borderId="13" xfId="0" applyFont="1" applyFill="1" applyBorder="1" applyAlignment="1" applyProtection="1">
      <alignment horizontal="center" wrapText="1"/>
    </xf>
    <xf numFmtId="0" fontId="60" fillId="11" borderId="21" xfId="0" applyFont="1" applyFill="1" applyBorder="1" applyAlignment="1" applyProtection="1">
      <alignment horizontal="center"/>
    </xf>
    <xf numFmtId="0" fontId="60" fillId="11" borderId="42" xfId="0" applyFont="1" applyFill="1" applyBorder="1" applyAlignment="1" applyProtection="1">
      <alignment horizontal="center"/>
    </xf>
    <xf numFmtId="0" fontId="60" fillId="11" borderId="27" xfId="0" applyFont="1" applyFill="1" applyBorder="1" applyAlignment="1" applyProtection="1">
      <alignment horizontal="center"/>
    </xf>
    <xf numFmtId="0" fontId="10" fillId="11" borderId="21" xfId="0" applyFont="1" applyFill="1" applyBorder="1" applyAlignment="1" applyProtection="1">
      <alignment horizontal="center" vertical="center" wrapText="1"/>
    </xf>
    <xf numFmtId="0" fontId="10" fillId="11" borderId="42" xfId="0" applyFont="1" applyFill="1" applyBorder="1" applyAlignment="1" applyProtection="1">
      <alignment horizontal="center" vertical="center" wrapText="1"/>
    </xf>
    <xf numFmtId="0" fontId="10" fillId="11" borderId="27" xfId="0" applyFont="1" applyFill="1" applyBorder="1" applyAlignment="1" applyProtection="1">
      <alignment horizontal="center" vertical="center" wrapText="1"/>
    </xf>
    <xf numFmtId="0" fontId="60" fillId="12" borderId="77" xfId="0" applyFont="1" applyFill="1" applyBorder="1" applyAlignment="1" applyProtection="1">
      <alignment horizontal="center" vertical="center" wrapText="1"/>
    </xf>
    <xf numFmtId="0" fontId="60" fillId="12" borderId="76" xfId="0" applyFont="1" applyFill="1" applyBorder="1" applyAlignment="1" applyProtection="1">
      <alignment horizontal="center" vertical="center" wrapText="1"/>
    </xf>
    <xf numFmtId="0" fontId="0" fillId="12" borderId="22" xfId="0" applyFont="1" applyFill="1" applyBorder="1" applyAlignment="1" applyProtection="1">
      <alignment horizontal="left"/>
    </xf>
    <xf numFmtId="0" fontId="0" fillId="12" borderId="23" xfId="0" applyFont="1" applyFill="1" applyBorder="1" applyAlignment="1" applyProtection="1">
      <alignment horizontal="left"/>
    </xf>
    <xf numFmtId="0" fontId="0" fillId="12" borderId="8" xfId="0" applyFont="1" applyFill="1" applyBorder="1" applyAlignment="1" applyProtection="1">
      <alignment horizontal="left"/>
    </xf>
    <xf numFmtId="0" fontId="10" fillId="11" borderId="30" xfId="0" applyFont="1" applyFill="1" applyBorder="1" applyAlignment="1" applyProtection="1">
      <alignment horizontal="left"/>
    </xf>
    <xf numFmtId="0" fontId="10" fillId="11" borderId="43" xfId="0" applyFont="1" applyFill="1" applyBorder="1" applyAlignment="1" applyProtection="1">
      <alignment horizontal="left"/>
    </xf>
    <xf numFmtId="0" fontId="0" fillId="12" borderId="2" xfId="0" applyFont="1" applyFill="1" applyBorder="1" applyAlignment="1" applyProtection="1">
      <alignment horizontal="left"/>
    </xf>
    <xf numFmtId="0" fontId="0" fillId="12" borderId="1" xfId="0" applyFont="1" applyFill="1" applyBorder="1" applyAlignment="1" applyProtection="1">
      <alignment horizontal="left"/>
    </xf>
    <xf numFmtId="1" fontId="75" fillId="10" borderId="57" xfId="0" applyNumberFormat="1" applyFont="1" applyFill="1" applyBorder="1" applyAlignment="1" applyProtection="1">
      <alignment horizontal="center" vertical="center"/>
      <protection locked="0"/>
    </xf>
    <xf numFmtId="1" fontId="75" fillId="10" borderId="61" xfId="0" applyNumberFormat="1" applyFont="1" applyFill="1" applyBorder="1" applyAlignment="1" applyProtection="1">
      <alignment horizontal="center" vertical="center"/>
      <protection locked="0"/>
    </xf>
    <xf numFmtId="1" fontId="75" fillId="10" borderId="60" xfId="0" applyNumberFormat="1" applyFont="1" applyFill="1" applyBorder="1" applyAlignment="1" applyProtection="1">
      <alignment horizontal="center" vertical="center"/>
      <protection locked="0"/>
    </xf>
    <xf numFmtId="0" fontId="60" fillId="12" borderId="1" xfId="0" applyFont="1" applyFill="1" applyBorder="1" applyAlignment="1" applyProtection="1">
      <alignment horizontal="center"/>
    </xf>
    <xf numFmtId="0" fontId="60" fillId="12" borderId="6" xfId="0" applyFont="1" applyFill="1" applyBorder="1" applyAlignment="1" applyProtection="1">
      <alignment horizontal="center"/>
    </xf>
    <xf numFmtId="0" fontId="60" fillId="12" borderId="36" xfId="0" applyFont="1" applyFill="1" applyBorder="1" applyAlignment="1" applyProtection="1">
      <alignment horizontal="center"/>
    </xf>
    <xf numFmtId="0" fontId="60" fillId="12" borderId="7" xfId="0" applyFont="1" applyFill="1" applyBorder="1" applyAlignment="1" applyProtection="1">
      <alignment horizontal="center"/>
    </xf>
    <xf numFmtId="0" fontId="0" fillId="12" borderId="3" xfId="0" applyFont="1" applyFill="1" applyBorder="1" applyAlignment="1" applyProtection="1">
      <alignment horizontal="center"/>
    </xf>
    <xf numFmtId="0" fontId="0" fillId="12" borderId="36" xfId="0" applyFont="1" applyFill="1" applyBorder="1" applyAlignment="1" applyProtection="1">
      <alignment horizontal="center"/>
    </xf>
    <xf numFmtId="0" fontId="0" fillId="12" borderId="62" xfId="0" applyFont="1" applyFill="1" applyBorder="1" applyAlignment="1" applyProtection="1">
      <alignment horizontal="center"/>
    </xf>
    <xf numFmtId="0" fontId="39" fillId="18" borderId="0" xfId="0" applyFont="1" applyFill="1" applyAlignment="1" applyProtection="1">
      <alignment horizontal="left"/>
    </xf>
    <xf numFmtId="0" fontId="10" fillId="11" borderId="39" xfId="0" applyFont="1" applyFill="1" applyBorder="1" applyAlignment="1" applyProtection="1">
      <alignment horizontal="center"/>
    </xf>
    <xf numFmtId="0" fontId="10" fillId="11" borderId="49" xfId="0" applyFont="1" applyFill="1" applyBorder="1" applyAlignment="1" applyProtection="1">
      <alignment horizontal="center"/>
    </xf>
    <xf numFmtId="0" fontId="10" fillId="11" borderId="45" xfId="0" applyFont="1" applyFill="1" applyBorder="1" applyAlignment="1" applyProtection="1">
      <alignment horizontal="center"/>
    </xf>
    <xf numFmtId="0" fontId="9" fillId="11" borderId="21" xfId="0" applyFont="1" applyFill="1" applyBorder="1" applyAlignment="1" applyProtection="1">
      <alignment horizontal="center"/>
    </xf>
    <xf numFmtId="0" fontId="9" fillId="11" borderId="42" xfId="0" applyFont="1" applyFill="1" applyBorder="1" applyAlignment="1" applyProtection="1">
      <alignment horizontal="center"/>
    </xf>
    <xf numFmtId="0" fontId="9" fillId="11" borderId="27" xfId="0" applyFont="1" applyFill="1" applyBorder="1" applyAlignment="1" applyProtection="1">
      <alignment horizontal="center"/>
    </xf>
    <xf numFmtId="0" fontId="42" fillId="19" borderId="21" xfId="0" applyFont="1" applyFill="1" applyBorder="1" applyAlignment="1" applyProtection="1">
      <alignment horizontal="center" wrapText="1"/>
    </xf>
    <xf numFmtId="0" fontId="42" fillId="19" borderId="42" xfId="0" applyFont="1" applyFill="1" applyBorder="1" applyAlignment="1" applyProtection="1">
      <alignment horizontal="center" wrapText="1"/>
    </xf>
    <xf numFmtId="0" fontId="0" fillId="18" borderId="0" xfId="0" applyFont="1" applyFill="1" applyAlignment="1" applyProtection="1">
      <alignment horizontal="center"/>
    </xf>
    <xf numFmtId="0" fontId="60" fillId="12" borderId="43" xfId="0" applyFont="1" applyFill="1" applyBorder="1" applyAlignment="1" applyProtection="1">
      <alignment horizontal="center"/>
    </xf>
    <xf numFmtId="0" fontId="60" fillId="12" borderId="4" xfId="0" applyFont="1" applyFill="1" applyBorder="1" applyAlignment="1" applyProtection="1">
      <alignment horizontal="center"/>
    </xf>
    <xf numFmtId="0" fontId="0" fillId="18" borderId="0" xfId="0" applyFont="1" applyFill="1" applyBorder="1" applyAlignment="1" applyProtection="1">
      <alignment horizontal="center"/>
    </xf>
    <xf numFmtId="0" fontId="56" fillId="19" borderId="21" xfId="0" applyFont="1" applyFill="1" applyBorder="1" applyAlignment="1" applyProtection="1">
      <alignment horizontal="center" wrapText="1"/>
    </xf>
    <xf numFmtId="0" fontId="56" fillId="19" borderId="42" xfId="0" applyFont="1" applyFill="1" applyBorder="1" applyAlignment="1" applyProtection="1">
      <alignment horizontal="center" wrapText="1"/>
    </xf>
    <xf numFmtId="0" fontId="5" fillId="12" borderId="30" xfId="0" applyFont="1" applyFill="1" applyBorder="1" applyAlignment="1" applyProtection="1">
      <alignment horizontal="center" vertical="center" wrapText="1"/>
    </xf>
    <xf numFmtId="0" fontId="43" fillId="12" borderId="43" xfId="0" applyFont="1" applyFill="1" applyBorder="1" applyAlignment="1" applyProtection="1">
      <alignment horizontal="center" vertical="center" wrapText="1"/>
    </xf>
    <xf numFmtId="0" fontId="43" fillId="12" borderId="4" xfId="0" applyFont="1" applyFill="1" applyBorder="1" applyAlignment="1" applyProtection="1">
      <alignment horizontal="center" vertical="center" wrapText="1"/>
    </xf>
    <xf numFmtId="0" fontId="43" fillId="12" borderId="2" xfId="0" applyFont="1" applyFill="1" applyBorder="1" applyAlignment="1" applyProtection="1">
      <alignment horizontal="center" vertical="center" wrapText="1"/>
    </xf>
    <xf numFmtId="0" fontId="43" fillId="12" borderId="1" xfId="0" applyFont="1" applyFill="1" applyBorder="1" applyAlignment="1" applyProtection="1">
      <alignment horizontal="center" vertical="center" wrapText="1"/>
    </xf>
    <xf numFmtId="0" fontId="43" fillId="12" borderId="6" xfId="0" applyFont="1" applyFill="1" applyBorder="1" applyAlignment="1" applyProtection="1">
      <alignment horizontal="center" vertical="center" wrapText="1"/>
    </xf>
    <xf numFmtId="0" fontId="43" fillId="12" borderId="3" xfId="0" applyFont="1" applyFill="1" applyBorder="1" applyAlignment="1" applyProtection="1">
      <alignment horizontal="center" vertical="center" wrapText="1"/>
    </xf>
    <xf numFmtId="0" fontId="43" fillId="12" borderId="36" xfId="0" applyFont="1" applyFill="1" applyBorder="1" applyAlignment="1" applyProtection="1">
      <alignment horizontal="center" vertical="center" wrapText="1"/>
    </xf>
    <xf numFmtId="0" fontId="43" fillId="12" borderId="7" xfId="0" applyFont="1" applyFill="1" applyBorder="1" applyAlignment="1" applyProtection="1">
      <alignment horizontal="center" vertical="center" wrapText="1"/>
    </xf>
    <xf numFmtId="0" fontId="75" fillId="10" borderId="15" xfId="0" applyFont="1" applyFill="1" applyBorder="1" applyAlignment="1" applyProtection="1">
      <alignment horizontal="center" vertical="center"/>
      <protection locked="0"/>
    </xf>
    <xf numFmtId="0" fontId="75" fillId="10" borderId="25" xfId="0" applyFont="1" applyFill="1" applyBorder="1" applyAlignment="1" applyProtection="1">
      <alignment horizontal="center" vertical="center"/>
      <protection locked="0"/>
    </xf>
    <xf numFmtId="0" fontId="75" fillId="10" borderId="28" xfId="0" applyFont="1" applyFill="1" applyBorder="1" applyAlignment="1" applyProtection="1">
      <alignment horizontal="center" vertical="center"/>
      <protection locked="0"/>
    </xf>
    <xf numFmtId="0" fontId="71" fillId="10" borderId="15" xfId="0" applyFont="1" applyFill="1" applyBorder="1" applyAlignment="1" applyProtection="1">
      <alignment horizontal="center"/>
      <protection locked="0"/>
    </xf>
    <xf numFmtId="0" fontId="71" fillId="10" borderId="28" xfId="0" applyFont="1" applyFill="1" applyBorder="1" applyAlignment="1" applyProtection="1">
      <alignment horizontal="center"/>
      <protection locked="0"/>
    </xf>
    <xf numFmtId="0" fontId="0" fillId="12" borderId="2" xfId="0" applyFont="1" applyFill="1" applyBorder="1" applyAlignment="1" applyProtection="1">
      <alignment horizontal="center"/>
    </xf>
    <xf numFmtId="0" fontId="0" fillId="12" borderId="1" xfId="0" applyFont="1" applyFill="1" applyBorder="1" applyAlignment="1" applyProtection="1">
      <alignment horizontal="center"/>
    </xf>
    <xf numFmtId="0" fontId="0" fillId="12" borderId="26" xfId="0" applyFont="1" applyFill="1" applyBorder="1" applyAlignment="1" applyProtection="1">
      <alignment horizontal="center"/>
    </xf>
    <xf numFmtId="0" fontId="66" fillId="16" borderId="1" xfId="0" applyFont="1" applyFill="1" applyBorder="1" applyAlignment="1" applyProtection="1">
      <alignment horizontal="center"/>
      <protection locked="0" hidden="1"/>
    </xf>
    <xf numFmtId="0" fontId="66" fillId="16" borderId="69" xfId="0" applyFont="1" applyFill="1" applyBorder="1" applyAlignment="1" applyProtection="1">
      <alignment horizontal="center" vertical="center" wrapText="1"/>
      <protection locked="0" hidden="1"/>
    </xf>
    <xf numFmtId="0" fontId="66" fillId="16" borderId="31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Border="1" applyAlignment="1" applyProtection="1">
      <alignment horizontal="left"/>
      <protection locked="0" hidden="1"/>
    </xf>
    <xf numFmtId="0" fontId="0" fillId="0" borderId="37" xfId="0" applyFont="1" applyBorder="1" applyAlignment="1" applyProtection="1">
      <alignment horizontal="left"/>
      <protection locked="0" hidden="1"/>
    </xf>
    <xf numFmtId="0" fontId="0" fillId="0" borderId="1" xfId="0" applyFont="1" applyBorder="1" applyAlignment="1" applyProtection="1">
      <alignment horizontal="center"/>
      <protection locked="0" hidden="1"/>
    </xf>
    <xf numFmtId="0" fontId="60" fillId="0" borderId="63" xfId="0" applyFont="1" applyBorder="1" applyAlignment="1" applyProtection="1">
      <alignment horizontal="center" wrapText="1"/>
      <protection locked="0" hidden="1"/>
    </xf>
    <xf numFmtId="0" fontId="60" fillId="0" borderId="13" xfId="0" applyFont="1" applyBorder="1" applyAlignment="1" applyProtection="1">
      <alignment horizontal="center" wrapText="1"/>
      <protection locked="0" hidden="1"/>
    </xf>
    <xf numFmtId="0" fontId="60" fillId="13" borderId="1" xfId="0" applyFont="1" applyFill="1" applyBorder="1" applyAlignment="1" applyProtection="1">
      <alignment horizontal="center" vertical="center" wrapText="1"/>
      <protection locked="0" hidden="1"/>
    </xf>
    <xf numFmtId="0" fontId="7" fillId="13" borderId="1" xfId="0" applyFont="1" applyFill="1" applyBorder="1" applyAlignment="1" applyProtection="1">
      <alignment horizontal="center" wrapText="1"/>
      <protection locked="0" hidden="1"/>
    </xf>
    <xf numFmtId="0" fontId="60" fillId="0" borderId="77" xfId="0" applyFont="1" applyBorder="1" applyAlignment="1">
      <alignment horizontal="center" vertical="center" wrapText="1"/>
    </xf>
    <xf numFmtId="0" fontId="60" fillId="0" borderId="76" xfId="0" applyFont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left"/>
      <protection locked="0" hidden="1"/>
    </xf>
    <xf numFmtId="0" fontId="60" fillId="0" borderId="0" xfId="0" applyFont="1" applyAlignment="1" applyProtection="1">
      <alignment horizontal="center"/>
      <protection locked="0" hidden="1"/>
    </xf>
    <xf numFmtId="0" fontId="60" fillId="0" borderId="61" xfId="0" applyFont="1" applyBorder="1" applyAlignment="1" applyProtection="1">
      <alignment horizontal="center"/>
      <protection locked="0" hidden="1"/>
    </xf>
    <xf numFmtId="0" fontId="0" fillId="0" borderId="0" xfId="0" applyFont="1" applyBorder="1" applyAlignment="1" applyProtection="1">
      <alignment horizontal="center"/>
      <protection locked="0" hidden="1"/>
    </xf>
    <xf numFmtId="0" fontId="33" fillId="0" borderId="0" xfId="0" applyFont="1" applyAlignment="1" applyProtection="1">
      <alignment horizontal="left"/>
      <protection locked="0" hidden="1"/>
    </xf>
    <xf numFmtId="1" fontId="75" fillId="4" borderId="69" xfId="0" applyNumberFormat="1" applyFont="1" applyFill="1" applyBorder="1" applyAlignment="1" applyProtection="1">
      <alignment horizontal="center" vertical="center"/>
      <protection locked="0" hidden="1"/>
    </xf>
    <xf numFmtId="1" fontId="75" fillId="4" borderId="70" xfId="0" applyNumberFormat="1" applyFont="1" applyFill="1" applyBorder="1" applyAlignment="1" applyProtection="1">
      <alignment horizontal="center" vertical="center"/>
      <protection locked="0" hidden="1"/>
    </xf>
    <xf numFmtId="1" fontId="75" fillId="4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Font="1" applyBorder="1" applyAlignment="1" applyProtection="1">
      <alignment horizontal="left"/>
      <protection locked="0" hidden="1"/>
    </xf>
    <xf numFmtId="0" fontId="42" fillId="7" borderId="21" xfId="0" applyFont="1" applyFill="1" applyBorder="1" applyAlignment="1" applyProtection="1">
      <alignment horizontal="center" wrapText="1"/>
      <protection locked="0" hidden="1"/>
    </xf>
    <xf numFmtId="0" fontId="42" fillId="7" borderId="42" xfId="0" applyFont="1" applyFill="1" applyBorder="1" applyAlignment="1" applyProtection="1">
      <alignment horizontal="center" wrapText="1"/>
      <protection locked="0" hidden="1"/>
    </xf>
    <xf numFmtId="0" fontId="39" fillId="0" borderId="0" xfId="0" applyFont="1" applyAlignment="1" applyProtection="1">
      <alignment horizontal="left"/>
      <protection locked="0" hidden="1"/>
    </xf>
    <xf numFmtId="0" fontId="16" fillId="0" borderId="26" xfId="0" applyFont="1" applyBorder="1" applyAlignment="1" applyProtection="1">
      <alignment horizontal="center" vertical="center" wrapText="1"/>
      <protection locked="0" hidden="1"/>
    </xf>
    <xf numFmtId="0" fontId="16" fillId="0" borderId="37" xfId="0" applyFont="1" applyBorder="1" applyAlignment="1" applyProtection="1">
      <alignment horizontal="center" vertical="center" wrapText="1"/>
      <protection locked="0" hidden="1"/>
    </xf>
    <xf numFmtId="0" fontId="16" fillId="0" borderId="5" xfId="0" applyFont="1" applyBorder="1" applyAlignment="1" applyProtection="1">
      <alignment horizontal="center" vertical="center" wrapText="1"/>
      <protection locked="0" hidden="1"/>
    </xf>
    <xf numFmtId="0" fontId="10" fillId="8" borderId="26" xfId="0" applyFont="1" applyFill="1" applyBorder="1" applyAlignment="1" applyProtection="1">
      <alignment horizontal="center"/>
      <protection locked="0" hidden="1"/>
    </xf>
    <xf numFmtId="0" fontId="10" fillId="8" borderId="37" xfId="0" applyFont="1" applyFill="1" applyBorder="1" applyAlignment="1" applyProtection="1">
      <alignment horizontal="center"/>
      <protection locked="0" hidden="1"/>
    </xf>
    <xf numFmtId="0" fontId="10" fillId="8" borderId="5" xfId="0" applyFont="1" applyFill="1" applyBorder="1" applyAlignment="1" applyProtection="1">
      <alignment horizontal="center"/>
      <protection locked="0" hidden="1"/>
    </xf>
    <xf numFmtId="0" fontId="39" fillId="8" borderId="32" xfId="0" applyFont="1" applyFill="1" applyBorder="1" applyAlignment="1" applyProtection="1">
      <alignment horizontal="center" vertical="center" wrapText="1"/>
      <protection hidden="1"/>
    </xf>
    <xf numFmtId="0" fontId="39" fillId="8" borderId="44" xfId="0" applyFont="1" applyFill="1" applyBorder="1" applyAlignment="1" applyProtection="1">
      <alignment horizontal="center" vertical="center" wrapText="1"/>
      <protection hidden="1"/>
    </xf>
    <xf numFmtId="0" fontId="39" fillId="8" borderId="45" xfId="0" applyFont="1" applyFill="1" applyBorder="1" applyAlignment="1" applyProtection="1">
      <alignment horizontal="center" vertical="center" wrapText="1"/>
      <protection hidden="1"/>
    </xf>
    <xf numFmtId="0" fontId="39" fillId="8" borderId="9" xfId="0" applyFont="1" applyFill="1" applyBorder="1" applyAlignment="1" applyProtection="1">
      <alignment horizontal="center" vertical="center" wrapText="1"/>
      <protection hidden="1"/>
    </xf>
    <xf numFmtId="0" fontId="39" fillId="8" borderId="10" xfId="0" applyFont="1" applyFill="1" applyBorder="1" applyAlignment="1" applyProtection="1">
      <alignment horizontal="center" vertical="center" wrapText="1"/>
      <protection hidden="1"/>
    </xf>
    <xf numFmtId="0" fontId="39" fillId="8" borderId="29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Border="1" applyAlignment="1" applyProtection="1">
      <alignment horizontal="center" vertical="center" wrapText="1"/>
      <protection locked="0" hidden="1"/>
    </xf>
    <xf numFmtId="0" fontId="61" fillId="2" borderId="2" xfId="0" applyFont="1" applyFill="1" applyBorder="1" applyAlignment="1" applyProtection="1">
      <alignment horizontal="left"/>
    </xf>
    <xf numFmtId="0" fontId="61" fillId="2" borderId="1" xfId="0" applyFont="1" applyFill="1" applyBorder="1" applyAlignment="1" applyProtection="1">
      <alignment horizontal="left"/>
    </xf>
    <xf numFmtId="0" fontId="61" fillId="2" borderId="3" xfId="0" applyFont="1" applyFill="1" applyBorder="1" applyAlignment="1" applyProtection="1">
      <alignment horizontal="left"/>
    </xf>
    <xf numFmtId="0" fontId="61" fillId="2" borderId="36" xfId="0" applyFont="1" applyFill="1" applyBorder="1" applyAlignment="1" applyProtection="1">
      <alignment horizontal="left"/>
    </xf>
    <xf numFmtId="0" fontId="8" fillId="0" borderId="1" xfId="0" applyFont="1" applyBorder="1" applyAlignment="1" applyProtection="1">
      <alignment horizontal="left"/>
      <protection locked="0" hidden="1"/>
    </xf>
    <xf numFmtId="0" fontId="60" fillId="0" borderId="21" xfId="0" applyFont="1" applyBorder="1" applyAlignment="1" applyProtection="1">
      <alignment horizontal="center"/>
      <protection locked="0" hidden="1"/>
    </xf>
    <xf numFmtId="0" fontId="60" fillId="0" borderId="42" xfId="0" applyFont="1" applyBorder="1" applyAlignment="1" applyProtection="1">
      <alignment horizontal="center"/>
      <protection locked="0" hidden="1"/>
    </xf>
    <xf numFmtId="0" fontId="60" fillId="0" borderId="27" xfId="0" applyFont="1" applyBorder="1" applyAlignment="1" applyProtection="1">
      <alignment horizontal="center"/>
      <protection locked="0" hidden="1"/>
    </xf>
    <xf numFmtId="0" fontId="39" fillId="8" borderId="32" xfId="0" applyFont="1" applyFill="1" applyBorder="1" applyAlignment="1" applyProtection="1">
      <alignment horizontal="center"/>
    </xf>
    <xf numFmtId="0" fontId="39" fillId="8" borderId="44" xfId="0" applyFont="1" applyFill="1" applyBorder="1" applyAlignment="1" applyProtection="1">
      <alignment horizontal="center"/>
    </xf>
    <xf numFmtId="0" fontId="39" fillId="8" borderId="45" xfId="0" applyFont="1" applyFill="1" applyBorder="1" applyAlignment="1" applyProtection="1">
      <alignment horizontal="center"/>
    </xf>
    <xf numFmtId="0" fontId="0" fillId="0" borderId="0" xfId="0" applyFont="1" applyAlignment="1" applyProtection="1">
      <alignment horizontal="center"/>
      <protection locked="0" hidden="1"/>
    </xf>
    <xf numFmtId="0" fontId="61" fillId="2" borderId="39" xfId="0" applyFont="1" applyFill="1" applyBorder="1" applyAlignment="1" applyProtection="1">
      <alignment horizontal="left" vertical="center"/>
    </xf>
    <xf numFmtId="0" fontId="61" fillId="2" borderId="50" xfId="0" applyFont="1" applyFill="1" applyBorder="1" applyAlignment="1" applyProtection="1">
      <alignment horizontal="left" vertical="center"/>
    </xf>
    <xf numFmtId="0" fontId="39" fillId="8" borderId="21" xfId="0" applyFont="1" applyFill="1" applyBorder="1" applyAlignment="1" applyProtection="1">
      <alignment horizontal="center"/>
    </xf>
    <xf numFmtId="0" fontId="39" fillId="8" borderId="42" xfId="0" applyFont="1" applyFill="1" applyBorder="1" applyAlignment="1" applyProtection="1">
      <alignment horizontal="center"/>
    </xf>
    <xf numFmtId="0" fontId="39" fillId="8" borderId="27" xfId="0" applyFont="1" applyFill="1" applyBorder="1" applyAlignment="1" applyProtection="1">
      <alignment horizontal="center"/>
    </xf>
    <xf numFmtId="0" fontId="0" fillId="14" borderId="56" xfId="0" applyFont="1" applyFill="1" applyBorder="1" applyAlignment="1" applyProtection="1">
      <alignment horizontal="center"/>
      <protection locked="0" hidden="1"/>
    </xf>
    <xf numFmtId="0" fontId="0" fillId="14" borderId="0" xfId="0" applyFont="1" applyFill="1" applyBorder="1" applyAlignment="1" applyProtection="1">
      <alignment horizontal="center"/>
      <protection locked="0" hidden="1"/>
    </xf>
    <xf numFmtId="0" fontId="0" fillId="0" borderId="2" xfId="0" applyFont="1" applyBorder="1" applyAlignment="1" applyProtection="1">
      <alignment horizontal="center"/>
      <protection locked="0" hidden="1"/>
    </xf>
    <xf numFmtId="0" fontId="0" fillId="0" borderId="6" xfId="0" applyFont="1" applyBorder="1" applyAlignment="1" applyProtection="1">
      <alignment horizontal="center"/>
      <protection locked="0" hidden="1"/>
    </xf>
    <xf numFmtId="0" fontId="0" fillId="0" borderId="3" xfId="0" applyFont="1" applyBorder="1" applyAlignment="1" applyProtection="1">
      <alignment horizontal="center"/>
      <protection locked="0" hidden="1"/>
    </xf>
    <xf numFmtId="0" fontId="0" fillId="0" borderId="36" xfId="0" applyFont="1" applyBorder="1" applyAlignment="1" applyProtection="1">
      <alignment horizontal="center"/>
      <protection locked="0" hidden="1"/>
    </xf>
    <xf numFmtId="0" fontId="0" fillId="0" borderId="7" xfId="0" applyFont="1" applyBorder="1" applyAlignment="1" applyProtection="1">
      <alignment horizontal="center"/>
      <protection locked="0" hidden="1"/>
    </xf>
    <xf numFmtId="0" fontId="10" fillId="8" borderId="30" xfId="0" applyFont="1" applyFill="1" applyBorder="1" applyAlignment="1" applyProtection="1">
      <alignment horizontal="center"/>
      <protection locked="0" hidden="1"/>
    </xf>
    <xf numFmtId="0" fontId="10" fillId="8" borderId="43" xfId="0" applyFont="1" applyFill="1" applyBorder="1" applyAlignment="1" applyProtection="1">
      <alignment horizontal="center"/>
      <protection locked="0" hidden="1"/>
    </xf>
    <xf numFmtId="0" fontId="10" fillId="8" borderId="4" xfId="0" applyFont="1" applyFill="1" applyBorder="1" applyAlignment="1" applyProtection="1">
      <alignment horizontal="center"/>
      <protection locked="0" hidden="1"/>
    </xf>
    <xf numFmtId="0" fontId="76" fillId="10" borderId="15" xfId="0" applyFont="1" applyFill="1" applyBorder="1" applyAlignment="1" applyProtection="1">
      <alignment horizontal="center"/>
      <protection locked="0" hidden="1"/>
    </xf>
    <xf numFmtId="0" fontId="76" fillId="10" borderId="25" xfId="0" applyFont="1" applyFill="1" applyBorder="1" applyAlignment="1" applyProtection="1">
      <alignment horizontal="center"/>
      <protection locked="0" hidden="1"/>
    </xf>
    <xf numFmtId="0" fontId="76" fillId="10" borderId="28" xfId="0" applyFont="1" applyFill="1" applyBorder="1" applyAlignment="1" applyProtection="1">
      <alignment horizontal="center"/>
      <protection locked="0" hidden="1"/>
    </xf>
    <xf numFmtId="0" fontId="7" fillId="0" borderId="1" xfId="0" applyFont="1" applyBorder="1" applyAlignment="1" applyProtection="1">
      <alignment horizontal="center" vertical="center" wrapText="1"/>
      <protection locked="0" hidden="1"/>
    </xf>
    <xf numFmtId="1" fontId="71" fillId="2" borderId="33" xfId="0" applyNumberFormat="1" applyFont="1" applyFill="1" applyBorder="1" applyAlignment="1" applyProtection="1">
      <alignment horizontal="center" vertical="center"/>
    </xf>
    <xf numFmtId="0" fontId="71" fillId="2" borderId="48" xfId="0" applyFont="1" applyFill="1" applyBorder="1" applyAlignment="1" applyProtection="1">
      <alignment horizontal="center" vertical="center"/>
    </xf>
    <xf numFmtId="0" fontId="71" fillId="2" borderId="11" xfId="0" applyFont="1" applyFill="1" applyBorder="1" applyAlignment="1" applyProtection="1">
      <alignment horizontal="center" vertical="center"/>
    </xf>
    <xf numFmtId="0" fontId="9" fillId="8" borderId="32" xfId="0" applyFont="1" applyFill="1" applyBorder="1" applyAlignment="1" applyProtection="1">
      <alignment horizontal="center"/>
    </xf>
    <xf numFmtId="0" fontId="9" fillId="8" borderId="44" xfId="0" applyFont="1" applyFill="1" applyBorder="1" applyAlignment="1" applyProtection="1">
      <alignment horizontal="center"/>
    </xf>
    <xf numFmtId="0" fontId="9" fillId="8" borderId="45" xfId="0" applyFont="1" applyFill="1" applyBorder="1" applyAlignment="1" applyProtection="1">
      <alignment horizontal="center"/>
    </xf>
    <xf numFmtId="0" fontId="9" fillId="2" borderId="1" xfId="0" applyFont="1" applyFill="1" applyBorder="1" applyAlignment="1" applyProtection="1">
      <alignment horizontal="center"/>
    </xf>
    <xf numFmtId="0" fontId="61" fillId="2" borderId="30" xfId="0" applyFont="1" applyFill="1" applyBorder="1" applyAlignment="1" applyProtection="1">
      <alignment horizontal="left"/>
    </xf>
    <xf numFmtId="0" fontId="61" fillId="2" borderId="43" xfId="0" applyFont="1" applyFill="1" applyBorder="1" applyAlignment="1" applyProtection="1">
      <alignment horizontal="left"/>
    </xf>
    <xf numFmtId="0" fontId="61" fillId="2" borderId="0" xfId="0" applyFont="1" applyFill="1" applyAlignment="1" applyProtection="1">
      <alignment horizontal="center"/>
    </xf>
    <xf numFmtId="0" fontId="33" fillId="2" borderId="39" xfId="0" applyFont="1" applyFill="1" applyBorder="1" applyAlignment="1" applyProtection="1">
      <alignment horizontal="center"/>
    </xf>
    <xf numFmtId="0" fontId="33" fillId="2" borderId="49" xfId="0" applyFont="1" applyFill="1" applyBorder="1" applyAlignment="1" applyProtection="1">
      <alignment horizontal="center"/>
    </xf>
    <xf numFmtId="0" fontId="33" fillId="2" borderId="50" xfId="0" applyFont="1" applyFill="1" applyBorder="1" applyAlignment="1" applyProtection="1">
      <alignment horizontal="center"/>
    </xf>
    <xf numFmtId="0" fontId="9" fillId="8" borderId="21" xfId="0" applyFont="1" applyFill="1" applyBorder="1" applyAlignment="1" applyProtection="1">
      <alignment horizontal="center"/>
    </xf>
    <xf numFmtId="0" fontId="9" fillId="8" borderId="42" xfId="0" applyFont="1" applyFill="1" applyBorder="1" applyAlignment="1" applyProtection="1">
      <alignment horizontal="center"/>
    </xf>
    <xf numFmtId="0" fontId="9" fillId="8" borderId="27" xfId="0" applyFont="1" applyFill="1" applyBorder="1" applyAlignment="1" applyProtection="1">
      <alignment horizontal="center"/>
    </xf>
    <xf numFmtId="0" fontId="9" fillId="2" borderId="0" xfId="0" applyFont="1" applyFill="1" applyBorder="1" applyAlignment="1" applyProtection="1">
      <alignment horizontal="center" vertical="center" wrapText="1"/>
    </xf>
    <xf numFmtId="0" fontId="61" fillId="2" borderId="41" xfId="0" applyFont="1" applyFill="1" applyBorder="1" applyAlignment="1" applyProtection="1">
      <alignment horizontal="left"/>
    </xf>
    <xf numFmtId="0" fontId="61" fillId="2" borderId="53" xfId="0" applyFont="1" applyFill="1" applyBorder="1" applyAlignment="1" applyProtection="1">
      <alignment horizontal="left"/>
    </xf>
    <xf numFmtId="0" fontId="61" fillId="2" borderId="54" xfId="0" applyFont="1" applyFill="1" applyBorder="1" applyAlignment="1" applyProtection="1">
      <alignment horizontal="left"/>
    </xf>
    <xf numFmtId="0" fontId="75" fillId="2" borderId="15" xfId="0" applyFont="1" applyFill="1" applyBorder="1" applyAlignment="1" applyProtection="1">
      <alignment horizontal="center" vertical="center"/>
    </xf>
    <xf numFmtId="0" fontId="75" fillId="2" borderId="25" xfId="0" applyFont="1" applyFill="1" applyBorder="1" applyAlignment="1" applyProtection="1">
      <alignment horizontal="center" vertical="center"/>
    </xf>
    <xf numFmtId="0" fontId="75" fillId="2" borderId="28" xfId="0" applyFont="1" applyFill="1" applyBorder="1" applyAlignment="1" applyProtection="1">
      <alignment horizontal="center" vertical="center"/>
    </xf>
    <xf numFmtId="0" fontId="61" fillId="2" borderId="30" xfId="0" applyFont="1" applyFill="1" applyBorder="1" applyAlignment="1" applyProtection="1">
      <alignment horizontal="center"/>
    </xf>
    <xf numFmtId="0" fontId="61" fillId="2" borderId="43" xfId="0" applyFont="1" applyFill="1" applyBorder="1" applyAlignment="1" applyProtection="1">
      <alignment horizontal="center"/>
    </xf>
    <xf numFmtId="0" fontId="61" fillId="2" borderId="72" xfId="0" applyFont="1" applyFill="1" applyBorder="1" applyAlignment="1" applyProtection="1">
      <alignment horizontal="center"/>
    </xf>
    <xf numFmtId="0" fontId="61" fillId="2" borderId="2" xfId="0" applyFont="1" applyFill="1" applyBorder="1" applyAlignment="1" applyProtection="1">
      <alignment horizontal="center"/>
    </xf>
    <xf numFmtId="0" fontId="61" fillId="2" borderId="1" xfId="0" applyFont="1" applyFill="1" applyBorder="1" applyAlignment="1" applyProtection="1">
      <alignment horizontal="center"/>
    </xf>
    <xf numFmtId="0" fontId="61" fillId="2" borderId="26" xfId="0" applyFont="1" applyFill="1" applyBorder="1" applyAlignment="1" applyProtection="1">
      <alignment horizontal="center"/>
    </xf>
    <xf numFmtId="0" fontId="61" fillId="2" borderId="3" xfId="0" applyFont="1" applyFill="1" applyBorder="1" applyAlignment="1" applyProtection="1">
      <alignment horizontal="center"/>
    </xf>
    <xf numFmtId="0" fontId="61" fillId="2" borderId="36" xfId="0" applyFont="1" applyFill="1" applyBorder="1" applyAlignment="1" applyProtection="1">
      <alignment horizontal="center"/>
    </xf>
    <xf numFmtId="0" fontId="61" fillId="2" borderId="62" xfId="0" applyFont="1" applyFill="1" applyBorder="1" applyAlignment="1" applyProtection="1">
      <alignment horizontal="center"/>
    </xf>
    <xf numFmtId="0" fontId="61" fillId="2" borderId="65" xfId="0" applyFont="1" applyFill="1" applyBorder="1" applyAlignment="1" applyProtection="1">
      <alignment horizontal="left"/>
    </xf>
    <xf numFmtId="0" fontId="61" fillId="2" borderId="73" xfId="0" applyFont="1" applyFill="1" applyBorder="1" applyAlignment="1" applyProtection="1">
      <alignment horizontal="left"/>
    </xf>
    <xf numFmtId="0" fontId="61" fillId="2" borderId="40" xfId="0" applyFont="1" applyFill="1" applyBorder="1" applyAlignment="1" applyProtection="1">
      <alignment horizontal="left"/>
    </xf>
    <xf numFmtId="0" fontId="61" fillId="2" borderId="37" xfId="0" applyFont="1" applyFill="1" applyBorder="1" applyAlignment="1" applyProtection="1">
      <alignment horizontal="left"/>
    </xf>
    <xf numFmtId="0" fontId="61" fillId="2" borderId="5" xfId="0" applyFont="1" applyFill="1" applyBorder="1" applyAlignment="1" applyProtection="1">
      <alignment horizontal="left"/>
    </xf>
    <xf numFmtId="0" fontId="33" fillId="2" borderId="18" xfId="0" applyFont="1" applyFill="1" applyBorder="1" applyAlignment="1" applyProtection="1">
      <alignment horizontal="center"/>
    </xf>
    <xf numFmtId="0" fontId="9" fillId="2" borderId="34" xfId="0" applyFont="1" applyFill="1" applyBorder="1" applyAlignment="1" applyProtection="1">
      <alignment horizontal="center" vertical="center"/>
    </xf>
    <xf numFmtId="0" fontId="9" fillId="2" borderId="11" xfId="0" applyFont="1" applyFill="1" applyBorder="1" applyAlignment="1" applyProtection="1">
      <alignment horizontal="center" vertical="center"/>
    </xf>
    <xf numFmtId="0" fontId="33" fillId="2" borderId="30" xfId="0" applyFont="1" applyFill="1" applyBorder="1" applyAlignment="1" applyProtection="1">
      <alignment horizontal="center"/>
    </xf>
    <xf numFmtId="0" fontId="33" fillId="2" borderId="43" xfId="0" applyFont="1" applyFill="1" applyBorder="1" applyAlignment="1" applyProtection="1">
      <alignment horizontal="center"/>
    </xf>
    <xf numFmtId="0" fontId="33" fillId="2" borderId="4" xfId="0" applyFont="1" applyFill="1" applyBorder="1" applyAlignment="1" applyProtection="1">
      <alignment horizontal="center"/>
    </xf>
    <xf numFmtId="0" fontId="33" fillId="2" borderId="64" xfId="0" applyFont="1" applyFill="1" applyBorder="1" applyAlignment="1" applyProtection="1">
      <alignment horizontal="center" vertical="center" wrapText="1"/>
    </xf>
    <xf numFmtId="0" fontId="33" fillId="2" borderId="71" xfId="0" applyFont="1" applyFill="1" applyBorder="1" applyAlignment="1" applyProtection="1">
      <alignment horizontal="center" vertical="center" wrapText="1"/>
    </xf>
    <xf numFmtId="0" fontId="61" fillId="2" borderId="40" xfId="0" applyFont="1" applyFill="1" applyBorder="1" applyAlignment="1" applyProtection="1">
      <alignment horizontal="center"/>
    </xf>
    <xf numFmtId="0" fontId="61" fillId="2" borderId="37" xfId="0" applyFont="1" applyFill="1" applyBorder="1" applyAlignment="1" applyProtection="1">
      <alignment horizontal="center"/>
    </xf>
    <xf numFmtId="0" fontId="61" fillId="2" borderId="5" xfId="0" applyFont="1" applyFill="1" applyBorder="1" applyAlignment="1" applyProtection="1">
      <alignment horizontal="center"/>
    </xf>
    <xf numFmtId="0" fontId="61" fillId="2" borderId="41" xfId="0" applyFont="1" applyFill="1" applyBorder="1" applyAlignment="1" applyProtection="1">
      <alignment horizontal="center"/>
    </xf>
    <xf numFmtId="0" fontId="61" fillId="2" borderId="53" xfId="0" applyFont="1" applyFill="1" applyBorder="1" applyAlignment="1" applyProtection="1">
      <alignment horizontal="center"/>
    </xf>
    <xf numFmtId="0" fontId="61" fillId="2" borderId="54" xfId="0" applyFont="1" applyFill="1" applyBorder="1" applyAlignment="1" applyProtection="1">
      <alignment horizontal="center"/>
    </xf>
    <xf numFmtId="0" fontId="61" fillId="2" borderId="30" xfId="0" applyFont="1" applyFill="1" applyBorder="1" applyAlignment="1" applyProtection="1">
      <alignment horizontal="center" vertical="center"/>
    </xf>
    <xf numFmtId="0" fontId="61" fillId="2" borderId="43" xfId="0" applyFont="1" applyFill="1" applyBorder="1" applyAlignment="1" applyProtection="1">
      <alignment horizontal="center" vertical="center"/>
    </xf>
    <xf numFmtId="0" fontId="9" fillId="8" borderId="64" xfId="0" applyFont="1" applyFill="1" applyBorder="1" applyAlignment="1" applyProtection="1">
      <alignment horizontal="center"/>
    </xf>
    <xf numFmtId="0" fontId="9" fillId="8" borderId="71" xfId="0" applyFont="1" applyFill="1" applyBorder="1" applyAlignment="1" applyProtection="1">
      <alignment horizontal="center"/>
    </xf>
    <xf numFmtId="0" fontId="9" fillId="8" borderId="33" xfId="0" applyFont="1" applyFill="1" applyBorder="1" applyAlignment="1" applyProtection="1">
      <alignment horizontal="center"/>
    </xf>
    <xf numFmtId="0" fontId="77" fillId="2" borderId="15" xfId="0" applyFont="1" applyFill="1" applyBorder="1" applyAlignment="1" applyProtection="1">
      <alignment horizontal="center" vertical="center"/>
    </xf>
    <xf numFmtId="0" fontId="77" fillId="2" borderId="25" xfId="0" applyFont="1" applyFill="1" applyBorder="1" applyAlignment="1" applyProtection="1">
      <alignment horizontal="center" vertical="center"/>
    </xf>
    <xf numFmtId="0" fontId="77" fillId="2" borderId="28" xfId="0" applyFont="1" applyFill="1" applyBorder="1" applyAlignment="1" applyProtection="1">
      <alignment horizontal="center" vertical="center"/>
    </xf>
    <xf numFmtId="0" fontId="9" fillId="2" borderId="34" xfId="0" applyNumberFormat="1" applyFont="1" applyFill="1" applyBorder="1" applyAlignment="1" applyProtection="1">
      <alignment horizontal="center" vertical="center"/>
    </xf>
    <xf numFmtId="0" fontId="9" fillId="2" borderId="48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  <xf numFmtId="0" fontId="67" fillId="16" borderId="69" xfId="0" applyFont="1" applyFill="1" applyBorder="1" applyAlignment="1" applyProtection="1">
      <alignment horizontal="center" vertical="center" wrapText="1"/>
      <protection locked="0" hidden="1"/>
    </xf>
    <xf numFmtId="0" fontId="67" fillId="16" borderId="31" xfId="0" applyFont="1" applyFill="1" applyBorder="1" applyAlignment="1" applyProtection="1">
      <alignment horizontal="center" vertical="center" wrapText="1"/>
      <protection locked="0" hidden="1"/>
    </xf>
    <xf numFmtId="0" fontId="67" fillId="16" borderId="1" xfId="0" applyFont="1" applyFill="1" applyBorder="1" applyAlignment="1" applyProtection="1">
      <alignment horizontal="center"/>
      <protection locked="0" hidden="1"/>
    </xf>
    <xf numFmtId="0" fontId="60" fillId="0" borderId="1" xfId="0" applyFont="1" applyBorder="1" applyAlignment="1" applyProtection="1">
      <alignment horizontal="center"/>
      <protection locked="0" hidden="1"/>
    </xf>
    <xf numFmtId="0" fontId="0" fillId="13" borderId="1" xfId="0" applyFont="1" applyFill="1" applyBorder="1" applyAlignment="1" applyProtection="1">
      <alignment horizontal="center" vertical="center" wrapText="1"/>
      <protection locked="0" hidden="1"/>
    </xf>
  </cellXfs>
  <cellStyles count="3">
    <cellStyle name="Migliaia" xfId="1" builtinId="3"/>
    <cellStyle name="Normale" xfId="0" builtinId="0"/>
    <cellStyle name="Normale 2" xfId="2"/>
  </cellStyles>
  <dxfs count="29"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7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  <dxf>
      <fill>
        <patternFill>
          <fgColor theme="8" tint="-0.499984740745262"/>
          <bgColor theme="8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33071</xdr:colOff>
      <xdr:row>106</xdr:row>
      <xdr:rowOff>207697</xdr:rowOff>
    </xdr:from>
    <xdr:to>
      <xdr:col>11</xdr:col>
      <xdr:colOff>657490</xdr:colOff>
      <xdr:row>111</xdr:row>
      <xdr:rowOff>175946</xdr:rowOff>
    </xdr:to>
    <xdr:sp macro="" textlink="">
      <xdr:nvSpPr>
        <xdr:cNvPr id="2" name="Callout 1 1"/>
        <xdr:cNvSpPr/>
      </xdr:nvSpPr>
      <xdr:spPr>
        <a:xfrm>
          <a:off x="13475227" y="21829447"/>
          <a:ext cx="3470013" cy="1051718"/>
        </a:xfrm>
        <a:prstGeom prst="borderCallout1">
          <a:avLst>
            <a:gd name="adj1" fmla="val 18750"/>
            <a:gd name="adj2" fmla="val -8333"/>
            <a:gd name="adj3" fmla="val 70837"/>
            <a:gd name="adj4" fmla="val -111851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inserire 'SI' se </a:t>
          </a:r>
          <a:r>
            <a:rPr lang="it-IT" sz="1100" b="1" baseline="0">
              <a:latin typeface="Comic Sans MS" pitchFamily="66" charset="0"/>
            </a:rPr>
            <a:t>la componente ambientale è pertinente con l'attività dell'Azienda in riferimento alla Tab. E2.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1</xdr:colOff>
      <xdr:row>113</xdr:row>
      <xdr:rowOff>84667</xdr:rowOff>
    </xdr:from>
    <xdr:to>
      <xdr:col>11</xdr:col>
      <xdr:colOff>603251</xdr:colOff>
      <xdr:row>118</xdr:row>
      <xdr:rowOff>306917</xdr:rowOff>
    </xdr:to>
    <xdr:sp macro="" textlink="">
      <xdr:nvSpPr>
        <xdr:cNvPr id="3" name="Callout 1 2"/>
        <xdr:cNvSpPr/>
      </xdr:nvSpPr>
      <xdr:spPr>
        <a:xfrm>
          <a:off x="13439776" y="22706542"/>
          <a:ext cx="3460750" cy="1327150"/>
        </a:xfrm>
        <a:prstGeom prst="borderCallout1">
          <a:avLst>
            <a:gd name="adj1" fmla="val 18750"/>
            <a:gd name="adj2" fmla="val -8333"/>
            <a:gd name="adj3" fmla="val 54190"/>
            <a:gd name="adj4" fmla="val -3199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200"/>
            </a:lnSpc>
          </a:pPr>
          <a:r>
            <a:rPr lang="it-IT" sz="1100" b="1">
              <a:latin typeface="Comic Sans MS" pitchFamily="66" charset="0"/>
            </a:rPr>
            <a:t>inserire il</a:t>
          </a:r>
          <a:r>
            <a:rPr lang="it-IT" sz="1100" b="1" baseline="0">
              <a:latin typeface="Comic Sans MS" pitchFamily="66" charset="0"/>
            </a:rPr>
            <a:t> numero corrispondente alla casisistica individuata dalla Tab:</a:t>
          </a:r>
        </a:p>
        <a:p>
          <a:pPr algn="l">
            <a:lnSpc>
              <a:spcPts val="1200"/>
            </a:lnSpc>
          </a:pPr>
          <a:r>
            <a:rPr lang="it-IT" sz="1100" b="1" baseline="0">
              <a:latin typeface="Comic Sans MS" pitchFamily="66" charset="0"/>
            </a:rPr>
            <a:t>1 - impianto svolgente attività di cui ai punti 2.6 o 6.7;</a:t>
          </a:r>
        </a:p>
        <a:p>
          <a:pPr algn="l">
            <a:lnSpc>
              <a:spcPts val="1200"/>
            </a:lnSpc>
          </a:pPr>
          <a:r>
            <a:rPr lang="it-IT" sz="1100" b="1" baseline="0">
              <a:latin typeface="Comic Sans MS" pitchFamily="66" charset="0"/>
            </a:rPr>
            <a:t>2 - impianti (ad eccezione di quelli di cui ai punti 2.6 o 6.7) collocati in area di Classe VI;</a:t>
          </a:r>
        </a:p>
        <a:p>
          <a:pPr algn="l">
            <a:lnSpc>
              <a:spcPts val="1300"/>
            </a:lnSpc>
          </a:pPr>
          <a:r>
            <a:rPr lang="it-IT" sz="1100" b="1" baseline="0">
              <a:latin typeface="Comic Sans MS" pitchFamily="66" charset="0"/>
            </a:rPr>
            <a:t>3 - impianti non inclusi in una delle voci sopra riportate</a:t>
          </a:r>
        </a:p>
        <a:p>
          <a:pPr algn="l">
            <a:lnSpc>
              <a:spcPts val="13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486834</xdr:colOff>
      <xdr:row>25</xdr:row>
      <xdr:rowOff>105835</xdr:rowOff>
    </xdr:from>
    <xdr:to>
      <xdr:col>13</xdr:col>
      <xdr:colOff>709084</xdr:colOff>
      <xdr:row>31</xdr:row>
      <xdr:rowOff>117393</xdr:rowOff>
    </xdr:to>
    <xdr:sp macro="" textlink="">
      <xdr:nvSpPr>
        <xdr:cNvPr id="4" name="Callout 1 3"/>
        <xdr:cNvSpPr/>
      </xdr:nvSpPr>
      <xdr:spPr>
        <a:xfrm>
          <a:off x="13926609" y="5268385"/>
          <a:ext cx="4756150" cy="1240283"/>
        </a:xfrm>
        <a:prstGeom prst="borderCallout1">
          <a:avLst>
            <a:gd name="adj1" fmla="val 18750"/>
            <a:gd name="adj2" fmla="val -8333"/>
            <a:gd name="adj3" fmla="val 40421"/>
            <a:gd name="adj4" fmla="val -2092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selezionare il</a:t>
          </a:r>
          <a:r>
            <a:rPr lang="it-IT" sz="1100" b="1" baseline="0">
              <a:latin typeface="Comic Sans MS" pitchFamily="66" charset="0"/>
            </a:rPr>
            <a:t> numero corrispondente alla casisistica individuata dalla Tab:</a:t>
          </a:r>
        </a:p>
        <a:p>
          <a:pPr algn="l"/>
          <a:r>
            <a:rPr lang="it-IT" sz="1100" b="1" baseline="0">
              <a:latin typeface="Comic Sans MS" pitchFamily="66" charset="0"/>
            </a:rPr>
            <a:t>1 - impianto con attività ricadente nel d.lgs 334/99 e smi ;</a:t>
          </a:r>
        </a:p>
        <a:p>
          <a:pPr algn="l"/>
          <a:r>
            <a:rPr lang="it-IT" sz="1100" b="1" baseline="0">
              <a:latin typeface="Comic Sans MS" pitchFamily="66" charset="0"/>
            </a:rPr>
            <a:t>2 - grande e media impresa</a:t>
          </a:r>
        </a:p>
        <a:p>
          <a:pPr algn="l"/>
          <a:r>
            <a:rPr lang="it-IT" sz="1100" b="1" baseline="0">
              <a:latin typeface="Comic Sans MS" pitchFamily="66" charset="0"/>
            </a:rPr>
            <a:t>3 - micro e piccola impresa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1047752</xdr:colOff>
      <xdr:row>35</xdr:row>
      <xdr:rowOff>52916</xdr:rowOff>
    </xdr:from>
    <xdr:to>
      <xdr:col>10</xdr:col>
      <xdr:colOff>42335</xdr:colOff>
      <xdr:row>38</xdr:row>
      <xdr:rowOff>10583</xdr:rowOff>
    </xdr:to>
    <xdr:sp macro="" textlink="">
      <xdr:nvSpPr>
        <xdr:cNvPr id="5" name="Callout 1 4"/>
        <xdr:cNvSpPr/>
      </xdr:nvSpPr>
      <xdr:spPr>
        <a:xfrm>
          <a:off x="10744202" y="6891866"/>
          <a:ext cx="4757208" cy="633942"/>
        </a:xfrm>
        <a:prstGeom prst="borderCallout1">
          <a:avLst>
            <a:gd name="adj1" fmla="val 18750"/>
            <a:gd name="adj2" fmla="val -8333"/>
            <a:gd name="adj3" fmla="val 73997"/>
            <a:gd name="adj4" fmla="val -70441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inserire il</a:t>
          </a:r>
          <a:r>
            <a:rPr lang="it-IT" sz="1100" b="1" baseline="0">
              <a:latin typeface="Comic Sans MS" pitchFamily="66" charset="0"/>
            </a:rPr>
            <a:t> numero di emissioni con n. di inquinanti compreso nel range indicato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6</xdr:col>
      <xdr:colOff>973666</xdr:colOff>
      <xdr:row>38</xdr:row>
      <xdr:rowOff>158751</xdr:rowOff>
    </xdr:from>
    <xdr:to>
      <xdr:col>11</xdr:col>
      <xdr:colOff>444500</xdr:colOff>
      <xdr:row>43</xdr:row>
      <xdr:rowOff>158750</xdr:rowOff>
    </xdr:to>
    <xdr:sp macro="" textlink="">
      <xdr:nvSpPr>
        <xdr:cNvPr id="6" name="Callout 1 5"/>
        <xdr:cNvSpPr/>
      </xdr:nvSpPr>
      <xdr:spPr>
        <a:xfrm>
          <a:off x="11984566" y="7673976"/>
          <a:ext cx="4757209" cy="914399"/>
        </a:xfrm>
        <a:prstGeom prst="borderCallout1">
          <a:avLst>
            <a:gd name="adj1" fmla="val 18750"/>
            <a:gd name="adj2" fmla="val -8333"/>
            <a:gd name="adj3" fmla="val 1757"/>
            <a:gd name="adj4" fmla="val -4586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400"/>
            </a:lnSpc>
          </a:pPr>
          <a:r>
            <a:rPr lang="it-IT" sz="1100" b="1" baseline="0">
              <a:latin typeface="Comic Sans MS" pitchFamily="66" charset="0"/>
            </a:rPr>
            <a:t>sulla base della 'tabella B' sarà automaticamente indivividuata la tariffa per ogni classe di emissione, dall'incrocio dell'informazione relativa a "numero di inquinanti" e "numero di emissioni in atmosfera"</a:t>
          </a:r>
        </a:p>
        <a:p>
          <a:pPr algn="l">
            <a:lnSpc>
              <a:spcPts val="16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6</xdr:col>
      <xdr:colOff>973667</xdr:colOff>
      <xdr:row>71</xdr:row>
      <xdr:rowOff>23283</xdr:rowOff>
    </xdr:from>
    <xdr:to>
      <xdr:col>11</xdr:col>
      <xdr:colOff>444501</xdr:colOff>
      <xdr:row>74</xdr:row>
      <xdr:rowOff>52604</xdr:rowOff>
    </xdr:to>
    <xdr:sp macro="" textlink="">
      <xdr:nvSpPr>
        <xdr:cNvPr id="7" name="Callout 1 6"/>
        <xdr:cNvSpPr/>
      </xdr:nvSpPr>
      <xdr:spPr>
        <a:xfrm>
          <a:off x="11984567" y="14425083"/>
          <a:ext cx="4757209" cy="591296"/>
        </a:xfrm>
        <a:prstGeom prst="borderCallout1">
          <a:avLst>
            <a:gd name="adj1" fmla="val 18750"/>
            <a:gd name="adj2" fmla="val -8333"/>
            <a:gd name="adj3" fmla="val 161034"/>
            <a:gd name="adj4" fmla="val -11082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inserire </a:t>
          </a:r>
          <a:r>
            <a:rPr lang="it-IT" sz="1100" b="1" baseline="0">
              <a:solidFill>
                <a:schemeClr val="dk1"/>
              </a:solidFill>
              <a:latin typeface="Comic Sans MS" pitchFamily="66" charset="0"/>
              <a:ea typeface="+mn-ea"/>
              <a:cs typeface="+mn-cs"/>
            </a:rPr>
            <a:t>le quantità (medie giornaliere) di rifiuti sottoposte ad operazioni di recupero R o smaltimento D, espresse in tonn/giorno (paragrafo 4 della dgr)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7</xdr:col>
      <xdr:colOff>391584</xdr:colOff>
      <xdr:row>75</xdr:row>
      <xdr:rowOff>179917</xdr:rowOff>
    </xdr:from>
    <xdr:to>
      <xdr:col>12</xdr:col>
      <xdr:colOff>529168</xdr:colOff>
      <xdr:row>78</xdr:row>
      <xdr:rowOff>74083</xdr:rowOff>
    </xdr:to>
    <xdr:sp macro="" textlink="">
      <xdr:nvSpPr>
        <xdr:cNvPr id="8" name="Callout 1 7"/>
        <xdr:cNvSpPr/>
      </xdr:nvSpPr>
      <xdr:spPr>
        <a:xfrm>
          <a:off x="12907434" y="15334192"/>
          <a:ext cx="4757209" cy="570441"/>
        </a:xfrm>
        <a:prstGeom prst="borderCallout1">
          <a:avLst>
            <a:gd name="adj1" fmla="val 18750"/>
            <a:gd name="adj2" fmla="val -8333"/>
            <a:gd name="adj3" fmla="val 64593"/>
            <a:gd name="adj4" fmla="val -7332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SOLO PER LE DISCARICHE: inserire </a:t>
          </a:r>
          <a:r>
            <a:rPr lang="it-IT" sz="1100" b="1" baseline="0">
              <a:solidFill>
                <a:schemeClr val="dk1"/>
              </a:solidFill>
              <a:latin typeface="Comic Sans MS" pitchFamily="66" charset="0"/>
              <a:ea typeface="+mn-ea"/>
              <a:cs typeface="+mn-cs"/>
            </a:rPr>
            <a:t>il valore della capacità autorizzata (mc) autorizzato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7</xdr:col>
      <xdr:colOff>779196</xdr:colOff>
      <xdr:row>123</xdr:row>
      <xdr:rowOff>177270</xdr:rowOff>
    </xdr:from>
    <xdr:to>
      <xdr:col>10</xdr:col>
      <xdr:colOff>556949</xdr:colOff>
      <xdr:row>128</xdr:row>
      <xdr:rowOff>105832</xdr:rowOff>
    </xdr:to>
    <xdr:sp macro="" textlink="">
      <xdr:nvSpPr>
        <xdr:cNvPr id="9" name="Callout 1 8"/>
        <xdr:cNvSpPr/>
      </xdr:nvSpPr>
      <xdr:spPr>
        <a:xfrm>
          <a:off x="13292665" y="26037645"/>
          <a:ext cx="2718597" cy="904875"/>
        </a:xfrm>
        <a:prstGeom prst="borderCallout1">
          <a:avLst>
            <a:gd name="adj1" fmla="val 18750"/>
            <a:gd name="adj2" fmla="val -8333"/>
            <a:gd name="adj3" fmla="val 84362"/>
            <a:gd name="adj4" fmla="val -79619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selzionare:</a:t>
          </a:r>
        </a:p>
        <a:p>
          <a:pPr algn="l"/>
          <a:r>
            <a:rPr lang="it-IT" sz="1100" b="1" baseline="0">
              <a:latin typeface="Comic Sans MS" pitchFamily="66" charset="0"/>
            </a:rPr>
            <a:t>1 - se domanda presentata secondo le specifiche dell'AC</a:t>
          </a:r>
        </a:p>
        <a:p>
          <a:pPr algn="l"/>
          <a:r>
            <a:rPr lang="it-IT" sz="1100" b="1">
              <a:latin typeface="Comic Sans MS" pitchFamily="66" charset="0"/>
            </a:rPr>
            <a:t>0</a:t>
          </a:r>
          <a:r>
            <a:rPr lang="it-IT" sz="1100" b="1" baseline="0">
              <a:latin typeface="Comic Sans MS" pitchFamily="66" charset="0"/>
            </a:rPr>
            <a:t> - se NON conforme;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814930</xdr:colOff>
      <xdr:row>133</xdr:row>
      <xdr:rowOff>0</xdr:rowOff>
    </xdr:from>
    <xdr:to>
      <xdr:col>11</xdr:col>
      <xdr:colOff>687933</xdr:colOff>
      <xdr:row>134</xdr:row>
      <xdr:rowOff>127000</xdr:rowOff>
    </xdr:to>
    <xdr:sp macro="" textlink="">
      <xdr:nvSpPr>
        <xdr:cNvPr id="10" name="Callout 1 9"/>
        <xdr:cNvSpPr/>
      </xdr:nvSpPr>
      <xdr:spPr>
        <a:xfrm>
          <a:off x="14254705" y="27011841"/>
          <a:ext cx="2730503" cy="499534"/>
        </a:xfrm>
        <a:prstGeom prst="borderCallout1">
          <a:avLst>
            <a:gd name="adj1" fmla="val 18750"/>
            <a:gd name="adj2" fmla="val -8333"/>
            <a:gd name="adj3" fmla="val 74650"/>
            <a:gd name="adj4" fmla="val -38274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selzionare</a:t>
          </a:r>
          <a:r>
            <a:rPr lang="it-IT" sz="1100" b="1" baseline="0">
              <a:latin typeface="Comic Sans MS" pitchFamily="66" charset="0"/>
            </a:rPr>
            <a:t> il codice IPPC dell'attività principale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4</xdr:col>
      <xdr:colOff>1456533</xdr:colOff>
      <xdr:row>152</xdr:row>
      <xdr:rowOff>129646</xdr:rowOff>
    </xdr:from>
    <xdr:to>
      <xdr:col>9</xdr:col>
      <xdr:colOff>83345</xdr:colOff>
      <xdr:row>160</xdr:row>
      <xdr:rowOff>34396</xdr:rowOff>
    </xdr:to>
    <xdr:sp macro="" textlink="">
      <xdr:nvSpPr>
        <xdr:cNvPr id="11" name="Callout 1 10"/>
        <xdr:cNvSpPr/>
      </xdr:nvSpPr>
      <xdr:spPr>
        <a:xfrm>
          <a:off x="10052846" y="32597990"/>
          <a:ext cx="5401468" cy="1535906"/>
        </a:xfrm>
        <a:prstGeom prst="borderCallout1">
          <a:avLst>
            <a:gd name="adj1" fmla="val 18750"/>
            <a:gd name="adj2" fmla="val -8333"/>
            <a:gd name="adj3" fmla="val -124135"/>
            <a:gd name="adj4" fmla="val -13779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400"/>
            </a:lnSpc>
          </a:pPr>
          <a:r>
            <a:rPr lang="it-IT" sz="1100" b="1">
              <a:latin typeface="Comic Sans MS" pitchFamily="66" charset="0"/>
            </a:rPr>
            <a:t>selezionare</a:t>
          </a:r>
          <a:r>
            <a:rPr lang="it-IT" sz="1100" b="1" baseline="0">
              <a:latin typeface="Comic Sans MS" pitchFamily="66" charset="0"/>
            </a:rPr>
            <a:t> il codice corrispondente alla tipologia di certificazione adottata dall'azienda:</a:t>
          </a:r>
        </a:p>
        <a:p>
          <a:pPr algn="l"/>
          <a:r>
            <a:rPr lang="it-IT" sz="1100" b="1" baseline="0">
              <a:latin typeface="Comic Sans MS" pitchFamily="66" charset="0"/>
            </a:rPr>
            <a:t>1 - ISO 14001;</a:t>
          </a:r>
        </a:p>
        <a:p>
          <a:pPr algn="l">
            <a:lnSpc>
              <a:spcPts val="1300"/>
            </a:lnSpc>
          </a:pPr>
          <a:r>
            <a:rPr lang="it-IT" sz="1100" b="1" baseline="0">
              <a:latin typeface="Comic Sans MS" pitchFamily="66" charset="0"/>
            </a:rPr>
            <a:t>2 - EMAS;</a:t>
          </a:r>
        </a:p>
        <a:p>
          <a:pPr algn="l"/>
          <a:r>
            <a:rPr lang="it-IT" sz="1100" b="1" baseline="0">
              <a:latin typeface="Comic Sans MS" pitchFamily="66" charset="0"/>
            </a:rPr>
            <a:t>3 - EN 16001;</a:t>
          </a:r>
        </a:p>
        <a:p>
          <a:pPr marL="0" marR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baseline="0">
              <a:latin typeface="Comic Sans MS" pitchFamily="66" charset="0"/>
            </a:rPr>
            <a:t>4 - </a:t>
          </a:r>
          <a:r>
            <a:rPr lang="it-IT" sz="1100" b="1" baseline="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ISO 14001 + EN 16001;</a:t>
          </a:r>
        </a:p>
        <a:p>
          <a:pPr marL="0" marR="0" indent="0" algn="l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baseline="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5 - EMAS + EN 16001</a:t>
          </a:r>
          <a:endParaRPr lang="it-IT">
            <a:effectLst/>
            <a:latin typeface="Comic Sans MS" pitchFamily="66" charset="0"/>
          </a:endParaRPr>
        </a:p>
        <a:p>
          <a:pPr algn="l"/>
          <a:endParaRPr lang="it-IT" sz="1100" b="1" baseline="0">
            <a:latin typeface="Comic Sans MS" pitchFamily="66" charset="0"/>
          </a:endParaRPr>
        </a:p>
        <a:p>
          <a:pPr algn="l">
            <a:lnSpc>
              <a:spcPts val="12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52916</xdr:colOff>
      <xdr:row>100</xdr:row>
      <xdr:rowOff>99217</xdr:rowOff>
    </xdr:from>
    <xdr:to>
      <xdr:col>11</xdr:col>
      <xdr:colOff>687918</xdr:colOff>
      <xdr:row>103</xdr:row>
      <xdr:rowOff>78050</xdr:rowOff>
    </xdr:to>
    <xdr:sp macro="" textlink="">
      <xdr:nvSpPr>
        <xdr:cNvPr id="12" name="Callout 1 11"/>
        <xdr:cNvSpPr/>
      </xdr:nvSpPr>
      <xdr:spPr>
        <a:xfrm>
          <a:off x="13495072" y="20494623"/>
          <a:ext cx="3480596" cy="645583"/>
        </a:xfrm>
        <a:prstGeom prst="borderCallout1">
          <a:avLst>
            <a:gd name="adj1" fmla="val 18750"/>
            <a:gd name="adj2" fmla="val -8333"/>
            <a:gd name="adj3" fmla="val 41533"/>
            <a:gd name="adj4" fmla="val -17585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selezionare 'SI' se</a:t>
          </a:r>
          <a:r>
            <a:rPr lang="it-IT" sz="1100" b="1" baseline="0">
              <a:latin typeface="Comic Sans MS" pitchFamily="66" charset="0"/>
            </a:rPr>
            <a:t> viene svolto il deposito temporaneo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0</xdr:col>
      <xdr:colOff>42334</xdr:colOff>
      <xdr:row>15</xdr:row>
      <xdr:rowOff>52914</xdr:rowOff>
    </xdr:from>
    <xdr:to>
      <xdr:col>1</xdr:col>
      <xdr:colOff>442384</xdr:colOff>
      <xdr:row>18</xdr:row>
      <xdr:rowOff>6347</xdr:rowOff>
    </xdr:to>
    <xdr:sp macro="" textlink="">
      <xdr:nvSpPr>
        <xdr:cNvPr id="13" name="Rectangle 142"/>
        <xdr:cNvSpPr>
          <a:spLocks noChangeArrowheads="1"/>
        </xdr:cNvSpPr>
      </xdr:nvSpPr>
      <xdr:spPr bwMode="auto">
        <a:xfrm>
          <a:off x="42334" y="3405714"/>
          <a:ext cx="2324100" cy="496358"/>
        </a:xfrm>
        <a:prstGeom prst="rect">
          <a:avLst/>
        </a:prstGeom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it-IT" sz="2000" b="1" i="0" u="none" strike="noStrike" baseline="0">
              <a:solidFill>
                <a:srgbClr val="000000"/>
              </a:solidFill>
              <a:latin typeface="Comic Sans MS" pitchFamily="66" charset="0"/>
              <a:cs typeface="Times New Roman"/>
            </a:rPr>
            <a:t>T</a:t>
          </a:r>
          <a:r>
            <a:rPr lang="it-IT" sz="2000" b="1" i="0" u="none" strike="noStrike" baseline="-25000">
              <a:solidFill>
                <a:srgbClr val="000000"/>
              </a:solidFill>
              <a:latin typeface="Comic Sans MS" pitchFamily="66" charset="0"/>
              <a:cs typeface="Times New Roman"/>
            </a:rPr>
            <a:t>F</a:t>
          </a:r>
          <a:r>
            <a:rPr lang="it-IT" sz="2000" b="1" i="0" u="none" strike="noStrike" baseline="0">
              <a:solidFill>
                <a:srgbClr val="000000"/>
              </a:solidFill>
              <a:latin typeface="Comic Sans MS" pitchFamily="66" charset="0"/>
              <a:cs typeface="Times New Roman"/>
            </a:rPr>
            <a:t> = T</a:t>
          </a:r>
          <a:r>
            <a:rPr lang="it-IT" sz="2000" b="1" i="0" u="none" strike="noStrike" baseline="-25000">
              <a:solidFill>
                <a:srgbClr val="000000"/>
              </a:solidFill>
              <a:latin typeface="Comic Sans MS" pitchFamily="66" charset="0"/>
              <a:cs typeface="Times New Roman"/>
            </a:rPr>
            <a:t>I</a:t>
          </a:r>
          <a:r>
            <a:rPr lang="it-IT" sz="2000" b="1" i="0" u="none" strike="noStrike" baseline="0">
              <a:solidFill>
                <a:srgbClr val="000000"/>
              </a:solidFill>
              <a:latin typeface="Comic Sans MS" pitchFamily="66" charset="0"/>
              <a:cs typeface="Times New Roman"/>
            </a:rPr>
            <a:t> *K1 </a:t>
          </a:r>
          <a:endParaRPr lang="it-IT" sz="2000" baseline="0">
            <a:latin typeface="Comic Sans MS" pitchFamily="66" charset="0"/>
          </a:endParaRPr>
        </a:p>
      </xdr:txBody>
    </xdr:sp>
    <xdr:clientData/>
  </xdr:twoCellAnchor>
  <xdr:twoCellAnchor>
    <xdr:from>
      <xdr:col>2</xdr:col>
      <xdr:colOff>14816</xdr:colOff>
      <xdr:row>15</xdr:row>
      <xdr:rowOff>52916</xdr:rowOff>
    </xdr:from>
    <xdr:to>
      <xdr:col>6</xdr:col>
      <xdr:colOff>254001</xdr:colOff>
      <xdr:row>21</xdr:row>
      <xdr:rowOff>158749</xdr:rowOff>
    </xdr:to>
    <xdr:sp macro="" textlink="">
      <xdr:nvSpPr>
        <xdr:cNvPr id="14" name="Rectangle 142"/>
        <xdr:cNvSpPr>
          <a:spLocks noChangeArrowheads="1"/>
        </xdr:cNvSpPr>
      </xdr:nvSpPr>
      <xdr:spPr bwMode="auto">
        <a:xfrm>
          <a:off x="2577041" y="3405716"/>
          <a:ext cx="8687860" cy="1191683"/>
        </a:xfrm>
        <a:prstGeom prst="rect">
          <a:avLst/>
        </a:prstGeom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marL="0" marR="0" lvl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DOVE: </a:t>
          </a:r>
        </a:p>
        <a:p>
          <a:pPr marL="0" marR="0" lvl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- T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I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=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D 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–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DOM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ARIA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H2O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RP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RNP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(C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CA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RI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OD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ST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) </a:t>
          </a:r>
        </a:p>
        <a:p>
          <a:pPr marL="0" marR="0" lvl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- K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1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: coefficiente moltiplicativo da determinare secondo le modalità riportate al </a:t>
          </a:r>
          <a:r>
            <a:rPr lang="it-IT" sz="1200" b="1" i="1" u="sng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punto 8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</a:t>
          </a:r>
        </a:p>
        <a:p>
          <a:pPr marL="0" marR="0" lvl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-  In caso di adozione da parte del Gestore dell’impianto, di certificazioni ambientali, alla Tariffa così calcolata si applicherà un ulteriore sconto (C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SGA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) secondo le modalità specificate al </a:t>
          </a:r>
          <a:r>
            <a:rPr lang="it-IT" sz="1200" b="1" i="1" u="sng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punto 6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</a:t>
          </a:r>
          <a:endParaRPr lang="it-IT" sz="1200">
            <a:solidFill>
              <a:schemeClr val="dk1"/>
            </a:solidFill>
            <a:effectLst/>
            <a:latin typeface="Comic Sans MS" pitchFamily="66" charset="0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1463157</xdr:colOff>
      <xdr:row>160</xdr:row>
      <xdr:rowOff>134471</xdr:rowOff>
    </xdr:from>
    <xdr:to>
      <xdr:col>9</xdr:col>
      <xdr:colOff>83345</xdr:colOff>
      <xdr:row>166</xdr:row>
      <xdr:rowOff>246529</xdr:rowOff>
    </xdr:to>
    <xdr:sp macro="" textlink="">
      <xdr:nvSpPr>
        <xdr:cNvPr id="15" name="Callout 1 14"/>
        <xdr:cNvSpPr/>
      </xdr:nvSpPr>
      <xdr:spPr>
        <a:xfrm>
          <a:off x="10058069" y="34570147"/>
          <a:ext cx="5388541" cy="1344706"/>
        </a:xfrm>
        <a:prstGeom prst="borderCallout1">
          <a:avLst>
            <a:gd name="adj1" fmla="val 18750"/>
            <a:gd name="adj2" fmla="val -8333"/>
            <a:gd name="adj3" fmla="val -47813"/>
            <a:gd name="adj4" fmla="val -26804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selezionare</a:t>
          </a:r>
          <a:r>
            <a:rPr lang="it-IT" sz="1100" b="1" baseline="0">
              <a:latin typeface="Comic Sans MS" pitchFamily="66" charset="0"/>
            </a:rPr>
            <a:t> il codice corrispondente alla tipologia di procedimento autorizzativo:</a:t>
          </a:r>
        </a:p>
        <a:p>
          <a:pPr algn="l"/>
          <a:r>
            <a:rPr lang="it-IT" sz="1100" b="1" baseline="0">
              <a:latin typeface="Comic Sans MS" pitchFamily="66" charset="0"/>
            </a:rPr>
            <a:t>2 - impianto nuovo/ esistenti non già soggetti ad AIA (art. 5 c.1 lett i quinquies d.lgs 46/2014)</a:t>
          </a:r>
        </a:p>
        <a:p>
          <a:pPr algn="l"/>
          <a:r>
            <a:rPr lang="it-IT" sz="1100" b="1" baseline="0">
              <a:latin typeface="Comic Sans MS" pitchFamily="66" charset="0"/>
            </a:rPr>
            <a:t>3 - modifica sostanzaile;</a:t>
          </a:r>
        </a:p>
        <a:p>
          <a:pPr algn="l"/>
          <a:r>
            <a:rPr lang="it-IT" sz="1100" b="1" baseline="0">
              <a:latin typeface="Comic Sans MS" pitchFamily="66" charset="0"/>
            </a:rPr>
            <a:t>4 - Rinnovo o riesame con valenza di rinnovo</a:t>
          </a:r>
        </a:p>
        <a:p>
          <a:pPr algn="l">
            <a:lnSpc>
              <a:spcPts val="13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1206499</xdr:colOff>
      <xdr:row>54</xdr:row>
      <xdr:rowOff>116416</xdr:rowOff>
    </xdr:from>
    <xdr:to>
      <xdr:col>10</xdr:col>
      <xdr:colOff>201082</xdr:colOff>
      <xdr:row>57</xdr:row>
      <xdr:rowOff>21167</xdr:rowOff>
    </xdr:to>
    <xdr:sp macro="" textlink="">
      <xdr:nvSpPr>
        <xdr:cNvPr id="16" name="Callout 1 15"/>
        <xdr:cNvSpPr/>
      </xdr:nvSpPr>
      <xdr:spPr>
        <a:xfrm>
          <a:off x="10902949" y="10889191"/>
          <a:ext cx="4757208" cy="628651"/>
        </a:xfrm>
        <a:prstGeom prst="borderCallout1">
          <a:avLst>
            <a:gd name="adj1" fmla="val 18750"/>
            <a:gd name="adj2" fmla="val -8333"/>
            <a:gd name="adj3" fmla="val 73997"/>
            <a:gd name="adj4" fmla="val -70441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inserire il</a:t>
          </a:r>
          <a:r>
            <a:rPr lang="it-IT" sz="1100" b="1" baseline="0">
              <a:latin typeface="Comic Sans MS" pitchFamily="66" charset="0"/>
            </a:rPr>
            <a:t> numero di scarichi con n. di inquinanti compreso nel range indicato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1248832</xdr:colOff>
      <xdr:row>58</xdr:row>
      <xdr:rowOff>1</xdr:rowOff>
    </xdr:from>
    <xdr:to>
      <xdr:col>10</xdr:col>
      <xdr:colOff>243416</xdr:colOff>
      <xdr:row>62</xdr:row>
      <xdr:rowOff>190499</xdr:rowOff>
    </xdr:to>
    <xdr:sp macro="" textlink="">
      <xdr:nvSpPr>
        <xdr:cNvPr id="17" name="Callout 1 16"/>
        <xdr:cNvSpPr/>
      </xdr:nvSpPr>
      <xdr:spPr>
        <a:xfrm>
          <a:off x="10945282" y="11677651"/>
          <a:ext cx="4757209" cy="914398"/>
        </a:xfrm>
        <a:prstGeom prst="borderCallout1">
          <a:avLst>
            <a:gd name="adj1" fmla="val 18750"/>
            <a:gd name="adj2" fmla="val -8333"/>
            <a:gd name="adj3" fmla="val -26150"/>
            <a:gd name="adj4" fmla="val -4408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sulla base della 'tabella C' sarà automaticamente individuata la tariffa per ogni classe di scarico, dall'incrocio dell'informazione relativa a "numero di inquinanti" e "numero di scarichi"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4</xdr:col>
      <xdr:colOff>1478474</xdr:colOff>
      <xdr:row>167</xdr:row>
      <xdr:rowOff>0</xdr:rowOff>
    </xdr:from>
    <xdr:to>
      <xdr:col>9</xdr:col>
      <xdr:colOff>98662</xdr:colOff>
      <xdr:row>206</xdr:row>
      <xdr:rowOff>142875</xdr:rowOff>
    </xdr:to>
    <xdr:sp macro="" textlink="">
      <xdr:nvSpPr>
        <xdr:cNvPr id="18" name="Callout 1 17"/>
        <xdr:cNvSpPr/>
      </xdr:nvSpPr>
      <xdr:spPr>
        <a:xfrm>
          <a:off x="10073386" y="36015706"/>
          <a:ext cx="5388541" cy="501463"/>
        </a:xfrm>
        <a:prstGeom prst="borderCallout1">
          <a:avLst>
            <a:gd name="adj1" fmla="val 18750"/>
            <a:gd name="adj2" fmla="val -8333"/>
            <a:gd name="adj3" fmla="val -129956"/>
            <a:gd name="adj4" fmla="val -4713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inserire la cifra (in euro) corrispondente ad un eventuale anticipo versato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21165</xdr:colOff>
      <xdr:row>101</xdr:row>
      <xdr:rowOff>148166</xdr:rowOff>
    </xdr:from>
    <xdr:to>
      <xdr:col>11</xdr:col>
      <xdr:colOff>645584</xdr:colOff>
      <xdr:row>106</xdr:row>
      <xdr:rowOff>116415</xdr:rowOff>
    </xdr:to>
    <xdr:sp macro="" textlink="">
      <xdr:nvSpPr>
        <xdr:cNvPr id="2" name="Callout 1 1"/>
        <xdr:cNvSpPr/>
      </xdr:nvSpPr>
      <xdr:spPr>
        <a:xfrm>
          <a:off x="13461998" y="21261916"/>
          <a:ext cx="3481919" cy="1037166"/>
        </a:xfrm>
        <a:prstGeom prst="borderCallout1">
          <a:avLst>
            <a:gd name="adj1" fmla="val 18750"/>
            <a:gd name="adj2" fmla="val -8333"/>
            <a:gd name="adj3" fmla="val 58384"/>
            <a:gd name="adj4" fmla="val -10430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inserire 'SI' se </a:t>
          </a:r>
          <a:r>
            <a:rPr lang="it-IT" sz="1100" b="1" baseline="0">
              <a:latin typeface="Comic Sans MS" pitchFamily="66" charset="0"/>
            </a:rPr>
            <a:t>la componente ambientale è pertinente con l'attività dell'Azienda in riferimento alla Tab. E2.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1</xdr:colOff>
      <xdr:row>108</xdr:row>
      <xdr:rowOff>84667</xdr:rowOff>
    </xdr:from>
    <xdr:to>
      <xdr:col>11</xdr:col>
      <xdr:colOff>603251</xdr:colOff>
      <xdr:row>112</xdr:row>
      <xdr:rowOff>306917</xdr:rowOff>
    </xdr:to>
    <xdr:sp macro="" textlink="">
      <xdr:nvSpPr>
        <xdr:cNvPr id="3" name="Callout 1 2"/>
        <xdr:cNvSpPr/>
      </xdr:nvSpPr>
      <xdr:spPr>
        <a:xfrm>
          <a:off x="12202584" y="20658667"/>
          <a:ext cx="3460750" cy="1333500"/>
        </a:xfrm>
        <a:prstGeom prst="borderCallout1">
          <a:avLst>
            <a:gd name="adj1" fmla="val 18750"/>
            <a:gd name="adj2" fmla="val -8333"/>
            <a:gd name="adj3" fmla="val 54190"/>
            <a:gd name="adj4" fmla="val -3199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200"/>
            </a:lnSpc>
          </a:pPr>
          <a:r>
            <a:rPr lang="it-IT" sz="1100" b="1">
              <a:latin typeface="Comic Sans MS" pitchFamily="66" charset="0"/>
            </a:rPr>
            <a:t>inserire il</a:t>
          </a:r>
          <a:r>
            <a:rPr lang="it-IT" sz="1100" b="1" baseline="0">
              <a:latin typeface="Comic Sans MS" pitchFamily="66" charset="0"/>
            </a:rPr>
            <a:t> numero corrispondente alla casisistica individuata dalla Tab:</a:t>
          </a:r>
        </a:p>
        <a:p>
          <a:pPr algn="l">
            <a:lnSpc>
              <a:spcPts val="1200"/>
            </a:lnSpc>
          </a:pPr>
          <a:r>
            <a:rPr lang="it-IT" sz="1100" b="1" baseline="0">
              <a:latin typeface="Comic Sans MS" pitchFamily="66" charset="0"/>
            </a:rPr>
            <a:t>1 - impianto svolgente attività di cui ai punti 2.6 o 6.7;</a:t>
          </a:r>
        </a:p>
        <a:p>
          <a:pPr algn="l">
            <a:lnSpc>
              <a:spcPts val="1200"/>
            </a:lnSpc>
          </a:pPr>
          <a:r>
            <a:rPr lang="it-IT" sz="1100" b="1" baseline="0">
              <a:latin typeface="Comic Sans MS" pitchFamily="66" charset="0"/>
            </a:rPr>
            <a:t>2 - impianti (ad eccezione di quelli di cui ai punti 2.6 o 6.7) collocati in area di Classe VI;</a:t>
          </a:r>
        </a:p>
        <a:p>
          <a:pPr algn="l">
            <a:lnSpc>
              <a:spcPts val="1300"/>
            </a:lnSpc>
          </a:pPr>
          <a:r>
            <a:rPr lang="it-IT" sz="1100" b="1" baseline="0">
              <a:latin typeface="Comic Sans MS" pitchFamily="66" charset="0"/>
            </a:rPr>
            <a:t>3 - impianti non inclusi in una delle voci sopra riportate</a:t>
          </a:r>
        </a:p>
        <a:p>
          <a:pPr algn="l">
            <a:lnSpc>
              <a:spcPts val="13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486834</xdr:colOff>
      <xdr:row>24</xdr:row>
      <xdr:rowOff>105835</xdr:rowOff>
    </xdr:from>
    <xdr:to>
      <xdr:col>13</xdr:col>
      <xdr:colOff>709084</xdr:colOff>
      <xdr:row>30</xdr:row>
      <xdr:rowOff>117393</xdr:rowOff>
    </xdr:to>
    <xdr:sp macro="" textlink="">
      <xdr:nvSpPr>
        <xdr:cNvPr id="5" name="Callout 1 4"/>
        <xdr:cNvSpPr/>
      </xdr:nvSpPr>
      <xdr:spPr>
        <a:xfrm>
          <a:off x="11916834" y="465668"/>
          <a:ext cx="4402667" cy="1291166"/>
        </a:xfrm>
        <a:prstGeom prst="borderCallout1">
          <a:avLst>
            <a:gd name="adj1" fmla="val 18750"/>
            <a:gd name="adj2" fmla="val -8333"/>
            <a:gd name="adj3" fmla="val 40421"/>
            <a:gd name="adj4" fmla="val -2092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selezionare il</a:t>
          </a:r>
          <a:r>
            <a:rPr lang="it-IT" sz="1100" b="1" baseline="0">
              <a:latin typeface="Comic Sans MS" pitchFamily="66" charset="0"/>
            </a:rPr>
            <a:t> numero corrispondente alla casisistica individuata dalla Tab:</a:t>
          </a:r>
        </a:p>
        <a:p>
          <a:pPr algn="l"/>
          <a:r>
            <a:rPr lang="it-IT" sz="1100" b="1" baseline="0">
              <a:latin typeface="Comic Sans MS" pitchFamily="66" charset="0"/>
            </a:rPr>
            <a:t>1 - impianto con attività ricadente nel d.lgs 334/99 e smi ;</a:t>
          </a:r>
        </a:p>
        <a:p>
          <a:pPr algn="l"/>
          <a:r>
            <a:rPr lang="it-IT" sz="1100" b="1" baseline="0">
              <a:latin typeface="Comic Sans MS" pitchFamily="66" charset="0"/>
            </a:rPr>
            <a:t>2 - grande e media impresa</a:t>
          </a:r>
        </a:p>
        <a:p>
          <a:pPr algn="l"/>
          <a:r>
            <a:rPr lang="it-IT" sz="1100" b="1" baseline="0">
              <a:latin typeface="Comic Sans MS" pitchFamily="66" charset="0"/>
            </a:rPr>
            <a:t>3 - micro e piccola impresa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1047752</xdr:colOff>
      <xdr:row>32</xdr:row>
      <xdr:rowOff>52916</xdr:rowOff>
    </xdr:from>
    <xdr:to>
      <xdr:col>10</xdr:col>
      <xdr:colOff>42335</xdr:colOff>
      <xdr:row>35</xdr:row>
      <xdr:rowOff>10583</xdr:rowOff>
    </xdr:to>
    <xdr:sp macro="" textlink="">
      <xdr:nvSpPr>
        <xdr:cNvPr id="6" name="Callout 1 5"/>
        <xdr:cNvSpPr/>
      </xdr:nvSpPr>
      <xdr:spPr>
        <a:xfrm>
          <a:off x="8741835" y="2254249"/>
          <a:ext cx="4402667" cy="571501"/>
        </a:xfrm>
        <a:prstGeom prst="borderCallout1">
          <a:avLst>
            <a:gd name="adj1" fmla="val 18750"/>
            <a:gd name="adj2" fmla="val -8333"/>
            <a:gd name="adj3" fmla="val 73997"/>
            <a:gd name="adj4" fmla="val -70441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inserire il</a:t>
          </a:r>
          <a:r>
            <a:rPr lang="it-IT" sz="1100" b="1" baseline="0">
              <a:latin typeface="Comic Sans MS" pitchFamily="66" charset="0"/>
            </a:rPr>
            <a:t> numero di emissioni con n. di inquinanti compreso nel range indicato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6</xdr:col>
      <xdr:colOff>973666</xdr:colOff>
      <xdr:row>35</xdr:row>
      <xdr:rowOff>158751</xdr:rowOff>
    </xdr:from>
    <xdr:to>
      <xdr:col>11</xdr:col>
      <xdr:colOff>444500</xdr:colOff>
      <xdr:row>40</xdr:row>
      <xdr:rowOff>158750</xdr:rowOff>
    </xdr:to>
    <xdr:sp macro="" textlink="">
      <xdr:nvSpPr>
        <xdr:cNvPr id="7" name="Callout 1 6"/>
        <xdr:cNvSpPr/>
      </xdr:nvSpPr>
      <xdr:spPr>
        <a:xfrm>
          <a:off x="11990916" y="7672918"/>
          <a:ext cx="4751917" cy="952499"/>
        </a:xfrm>
        <a:prstGeom prst="borderCallout1">
          <a:avLst>
            <a:gd name="adj1" fmla="val 18750"/>
            <a:gd name="adj2" fmla="val -8333"/>
            <a:gd name="adj3" fmla="val 1757"/>
            <a:gd name="adj4" fmla="val -4586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sulla base della 'tabella B' sarà automaticamente indivividuata la tariffa per ogni classe di emissione, dall'incrocio dell'informazione relativa a "numero di inquinanti" e "numero di emissioni in atmosfera"</a:t>
          </a:r>
        </a:p>
        <a:p>
          <a:pPr algn="l">
            <a:lnSpc>
              <a:spcPts val="13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6</xdr:col>
      <xdr:colOff>973667</xdr:colOff>
      <xdr:row>68</xdr:row>
      <xdr:rowOff>23283</xdr:rowOff>
    </xdr:from>
    <xdr:to>
      <xdr:col>11</xdr:col>
      <xdr:colOff>444501</xdr:colOff>
      <xdr:row>71</xdr:row>
      <xdr:rowOff>52604</xdr:rowOff>
    </xdr:to>
    <xdr:sp macro="" textlink="">
      <xdr:nvSpPr>
        <xdr:cNvPr id="8" name="Callout 1 7"/>
        <xdr:cNvSpPr/>
      </xdr:nvSpPr>
      <xdr:spPr>
        <a:xfrm>
          <a:off x="9980084" y="10699750"/>
          <a:ext cx="4402667" cy="910166"/>
        </a:xfrm>
        <a:prstGeom prst="borderCallout1">
          <a:avLst>
            <a:gd name="adj1" fmla="val 18750"/>
            <a:gd name="adj2" fmla="val -8333"/>
            <a:gd name="adj3" fmla="val 161034"/>
            <a:gd name="adj4" fmla="val -11082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inserire </a:t>
          </a:r>
          <a:r>
            <a:rPr lang="it-IT" sz="1100" b="1" baseline="0">
              <a:solidFill>
                <a:schemeClr val="dk1"/>
              </a:solidFill>
              <a:latin typeface="Comic Sans MS" pitchFamily="66" charset="0"/>
              <a:ea typeface="+mn-ea"/>
              <a:cs typeface="+mn-cs"/>
            </a:rPr>
            <a:t>le quantità (medie giornaliere) di rifiuti sottoposte ad operazioni di recupero R o smaltimento D, espresse in tonn/giorno (paragrafo 4 della dgr)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7</xdr:col>
      <xdr:colOff>391584</xdr:colOff>
      <xdr:row>72</xdr:row>
      <xdr:rowOff>179917</xdr:rowOff>
    </xdr:from>
    <xdr:to>
      <xdr:col>12</xdr:col>
      <xdr:colOff>529168</xdr:colOff>
      <xdr:row>75</xdr:row>
      <xdr:rowOff>74083</xdr:rowOff>
    </xdr:to>
    <xdr:sp macro="" textlink="">
      <xdr:nvSpPr>
        <xdr:cNvPr id="10" name="Callout 1 9"/>
        <xdr:cNvSpPr/>
      </xdr:nvSpPr>
      <xdr:spPr>
        <a:xfrm>
          <a:off x="10900834" y="11927417"/>
          <a:ext cx="4402667" cy="518583"/>
        </a:xfrm>
        <a:prstGeom prst="borderCallout1">
          <a:avLst>
            <a:gd name="adj1" fmla="val 18750"/>
            <a:gd name="adj2" fmla="val -8333"/>
            <a:gd name="adj3" fmla="val 64593"/>
            <a:gd name="adj4" fmla="val -7332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SOLO PER LE DISCARICHE: inserire </a:t>
          </a:r>
          <a:r>
            <a:rPr lang="it-IT" sz="1100" b="1" baseline="0">
              <a:solidFill>
                <a:schemeClr val="dk1"/>
              </a:solidFill>
              <a:latin typeface="Comic Sans MS" pitchFamily="66" charset="0"/>
              <a:ea typeface="+mn-ea"/>
              <a:cs typeface="+mn-cs"/>
            </a:rPr>
            <a:t>il valore della capacità autorizzata (mc) autorizzato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719665</xdr:colOff>
      <xdr:row>113</xdr:row>
      <xdr:rowOff>201083</xdr:rowOff>
    </xdr:from>
    <xdr:to>
      <xdr:col>11</xdr:col>
      <xdr:colOff>592668</xdr:colOff>
      <xdr:row>118</xdr:row>
      <xdr:rowOff>10583</xdr:rowOff>
    </xdr:to>
    <xdr:sp macro="" textlink="">
      <xdr:nvSpPr>
        <xdr:cNvPr id="13" name="Callout 1 12"/>
        <xdr:cNvSpPr/>
      </xdr:nvSpPr>
      <xdr:spPr>
        <a:xfrm>
          <a:off x="12922248" y="22267333"/>
          <a:ext cx="2730503" cy="910167"/>
        </a:xfrm>
        <a:prstGeom prst="borderCallout1">
          <a:avLst>
            <a:gd name="adj1" fmla="val 18750"/>
            <a:gd name="adj2" fmla="val -8333"/>
            <a:gd name="adj3" fmla="val 144888"/>
            <a:gd name="adj4" fmla="val -2005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selzionare:</a:t>
          </a:r>
        </a:p>
        <a:p>
          <a:pPr algn="l"/>
          <a:r>
            <a:rPr lang="it-IT" sz="1100" b="1" baseline="0">
              <a:latin typeface="Comic Sans MS" pitchFamily="66" charset="0"/>
            </a:rPr>
            <a:t>1 - se domanda presentata econdo le specifiche dell'AC</a:t>
          </a:r>
        </a:p>
        <a:p>
          <a:pPr algn="l"/>
          <a:r>
            <a:rPr lang="it-IT" sz="1100" b="1">
              <a:latin typeface="Comic Sans MS" pitchFamily="66" charset="0"/>
            </a:rPr>
            <a:t>0</a:t>
          </a:r>
          <a:r>
            <a:rPr lang="it-IT" sz="1100" b="1" baseline="0">
              <a:latin typeface="Comic Sans MS" pitchFamily="66" charset="0"/>
            </a:rPr>
            <a:t> - se NON conforme;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8</xdr:col>
      <xdr:colOff>814930</xdr:colOff>
      <xdr:row>126</xdr:row>
      <xdr:rowOff>179916</xdr:rowOff>
    </xdr:from>
    <xdr:to>
      <xdr:col>11</xdr:col>
      <xdr:colOff>687933</xdr:colOff>
      <xdr:row>129</xdr:row>
      <xdr:rowOff>127000</xdr:rowOff>
    </xdr:to>
    <xdr:sp macro="" textlink="">
      <xdr:nvSpPr>
        <xdr:cNvPr id="14" name="Callout 1 13"/>
        <xdr:cNvSpPr/>
      </xdr:nvSpPr>
      <xdr:spPr>
        <a:xfrm>
          <a:off x="13017513" y="24944916"/>
          <a:ext cx="2730503" cy="497417"/>
        </a:xfrm>
        <a:prstGeom prst="borderCallout1">
          <a:avLst>
            <a:gd name="adj1" fmla="val 18750"/>
            <a:gd name="adj2" fmla="val -8333"/>
            <a:gd name="adj3" fmla="val 74650"/>
            <a:gd name="adj4" fmla="val -38274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selzionare</a:t>
          </a:r>
          <a:r>
            <a:rPr lang="it-IT" sz="1100" b="1" baseline="0">
              <a:latin typeface="Comic Sans MS" pitchFamily="66" charset="0"/>
            </a:rPr>
            <a:t> il codice IPPC dell'attività principale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4</xdr:col>
      <xdr:colOff>1492251</xdr:colOff>
      <xdr:row>147</xdr:row>
      <xdr:rowOff>10584</xdr:rowOff>
    </xdr:from>
    <xdr:to>
      <xdr:col>9</xdr:col>
      <xdr:colOff>296334</xdr:colOff>
      <xdr:row>154</xdr:row>
      <xdr:rowOff>105834</xdr:rowOff>
    </xdr:to>
    <xdr:sp macro="" textlink="">
      <xdr:nvSpPr>
        <xdr:cNvPr id="15" name="Callout 1 14"/>
        <xdr:cNvSpPr/>
      </xdr:nvSpPr>
      <xdr:spPr>
        <a:xfrm>
          <a:off x="8096251" y="29707417"/>
          <a:ext cx="5588000" cy="1587500"/>
        </a:xfrm>
        <a:prstGeom prst="borderCallout1">
          <a:avLst>
            <a:gd name="adj1" fmla="val 18750"/>
            <a:gd name="adj2" fmla="val -8333"/>
            <a:gd name="adj3" fmla="val -107856"/>
            <a:gd name="adj4" fmla="val -83789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400"/>
            </a:lnSpc>
          </a:pPr>
          <a:r>
            <a:rPr lang="it-IT" sz="1100" b="1">
              <a:latin typeface="Comic Sans MS" pitchFamily="66" charset="0"/>
            </a:rPr>
            <a:t>selezionare</a:t>
          </a:r>
          <a:r>
            <a:rPr lang="it-IT" sz="1100" b="1" baseline="0">
              <a:latin typeface="Comic Sans MS" pitchFamily="66" charset="0"/>
            </a:rPr>
            <a:t> il codice corrispondente alla tipologia di certificazione adottata dall'azienda:</a:t>
          </a:r>
        </a:p>
        <a:p>
          <a:pPr algn="l"/>
          <a:r>
            <a:rPr lang="it-IT" sz="1100" b="1" baseline="0">
              <a:latin typeface="Comic Sans MS" pitchFamily="66" charset="0"/>
            </a:rPr>
            <a:t>1 - ISO 14001;</a:t>
          </a:r>
        </a:p>
        <a:p>
          <a:pPr algn="l">
            <a:lnSpc>
              <a:spcPts val="1400"/>
            </a:lnSpc>
          </a:pPr>
          <a:r>
            <a:rPr lang="it-IT" sz="1100" b="1" baseline="0">
              <a:latin typeface="Comic Sans MS" pitchFamily="66" charset="0"/>
            </a:rPr>
            <a:t>2 - EMAS;</a:t>
          </a:r>
        </a:p>
        <a:p>
          <a:pPr algn="l"/>
          <a:r>
            <a:rPr lang="it-IT" sz="1100" b="1" baseline="0">
              <a:latin typeface="Comic Sans MS" pitchFamily="66" charset="0"/>
            </a:rPr>
            <a:t>3 - EN 16001;</a:t>
          </a:r>
        </a:p>
        <a:p>
          <a:pPr marL="0" marR="0" indent="0" algn="l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baseline="0">
              <a:latin typeface="Comic Sans MS" pitchFamily="66" charset="0"/>
            </a:rPr>
            <a:t>4 - </a:t>
          </a:r>
          <a:r>
            <a:rPr lang="it-IT" sz="1100" b="1" baseline="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ISO 14001 + EN 16001;</a:t>
          </a:r>
        </a:p>
        <a:p>
          <a:pPr marL="0" marR="0" indent="0" algn="l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baseline="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5 - EMAS + EN 16001</a:t>
          </a:r>
          <a:endParaRPr lang="it-IT">
            <a:effectLst/>
            <a:latin typeface="Comic Sans MS" pitchFamily="66" charset="0"/>
          </a:endParaRPr>
        </a:p>
        <a:p>
          <a:pPr algn="l"/>
          <a:endParaRPr lang="it-IT" sz="1100" b="1" baseline="0">
            <a:latin typeface="Comic Sans MS" pitchFamily="66" charset="0"/>
          </a:endParaRPr>
        </a:p>
        <a:p>
          <a:pPr algn="l">
            <a:lnSpc>
              <a:spcPts val="1400"/>
            </a:lnSpc>
          </a:pP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7</xdr:col>
      <xdr:colOff>878417</xdr:colOff>
      <xdr:row>95</xdr:row>
      <xdr:rowOff>137581</xdr:rowOff>
    </xdr:from>
    <xdr:to>
      <xdr:col>11</xdr:col>
      <xdr:colOff>582086</xdr:colOff>
      <xdr:row>100</xdr:row>
      <xdr:rowOff>10580</xdr:rowOff>
    </xdr:to>
    <xdr:sp macro="" textlink="">
      <xdr:nvSpPr>
        <xdr:cNvPr id="16" name="Callout 1 15"/>
        <xdr:cNvSpPr/>
      </xdr:nvSpPr>
      <xdr:spPr>
        <a:xfrm>
          <a:off x="14022917" y="20499914"/>
          <a:ext cx="3481919" cy="899583"/>
        </a:xfrm>
        <a:prstGeom prst="borderCallout1">
          <a:avLst>
            <a:gd name="adj1" fmla="val 18750"/>
            <a:gd name="adj2" fmla="val -8333"/>
            <a:gd name="adj3" fmla="val 171462"/>
            <a:gd name="adj4" fmla="val -169955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selezionare 'SI' se</a:t>
          </a:r>
          <a:r>
            <a:rPr lang="it-IT" sz="1100" b="1" baseline="0">
              <a:latin typeface="Comic Sans MS" pitchFamily="66" charset="0"/>
            </a:rPr>
            <a:t> viene svolto il deposito preliminare</a:t>
          </a:r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0</xdr:col>
      <xdr:colOff>42334</xdr:colOff>
      <xdr:row>14</xdr:row>
      <xdr:rowOff>52914</xdr:rowOff>
    </xdr:from>
    <xdr:to>
      <xdr:col>1</xdr:col>
      <xdr:colOff>442384</xdr:colOff>
      <xdr:row>17</xdr:row>
      <xdr:rowOff>6347</xdr:rowOff>
    </xdr:to>
    <xdr:sp macro="" textlink="">
      <xdr:nvSpPr>
        <xdr:cNvPr id="3214" name="Rectangle 142"/>
        <xdr:cNvSpPr>
          <a:spLocks noChangeArrowheads="1"/>
        </xdr:cNvSpPr>
      </xdr:nvSpPr>
      <xdr:spPr bwMode="auto">
        <a:xfrm>
          <a:off x="42334" y="3323164"/>
          <a:ext cx="2326217" cy="493183"/>
        </a:xfrm>
        <a:prstGeom prst="rect">
          <a:avLst/>
        </a:prstGeom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it-IT" sz="2000" b="1" i="0" u="none" strike="noStrike" baseline="0">
              <a:solidFill>
                <a:srgbClr val="000000"/>
              </a:solidFill>
              <a:latin typeface="Comic Sans MS" pitchFamily="66" charset="0"/>
              <a:cs typeface="Times New Roman"/>
            </a:rPr>
            <a:t>T</a:t>
          </a:r>
          <a:r>
            <a:rPr lang="it-IT" sz="2000" b="1" i="0" u="none" strike="noStrike" baseline="-25000">
              <a:solidFill>
                <a:srgbClr val="000000"/>
              </a:solidFill>
              <a:latin typeface="Comic Sans MS" pitchFamily="66" charset="0"/>
              <a:cs typeface="Times New Roman"/>
            </a:rPr>
            <a:t>F</a:t>
          </a:r>
          <a:r>
            <a:rPr lang="it-IT" sz="2000" b="1" i="0" u="none" strike="noStrike" baseline="0">
              <a:solidFill>
                <a:srgbClr val="000000"/>
              </a:solidFill>
              <a:latin typeface="Comic Sans MS" pitchFamily="66" charset="0"/>
              <a:cs typeface="Times New Roman"/>
            </a:rPr>
            <a:t> = T</a:t>
          </a:r>
          <a:r>
            <a:rPr lang="it-IT" sz="2000" b="1" i="0" u="none" strike="noStrike" baseline="-25000">
              <a:solidFill>
                <a:srgbClr val="000000"/>
              </a:solidFill>
              <a:latin typeface="Comic Sans MS" pitchFamily="66" charset="0"/>
              <a:cs typeface="Times New Roman"/>
            </a:rPr>
            <a:t>I</a:t>
          </a:r>
          <a:r>
            <a:rPr lang="it-IT" sz="2000" b="1" i="0" u="none" strike="noStrike" baseline="0">
              <a:solidFill>
                <a:srgbClr val="000000"/>
              </a:solidFill>
              <a:latin typeface="Comic Sans MS" pitchFamily="66" charset="0"/>
              <a:cs typeface="Times New Roman"/>
            </a:rPr>
            <a:t> *K1 </a:t>
          </a:r>
          <a:endParaRPr lang="it-IT" sz="2000" baseline="0">
            <a:latin typeface="Comic Sans MS" pitchFamily="66" charset="0"/>
          </a:endParaRPr>
        </a:p>
      </xdr:txBody>
    </xdr:sp>
    <xdr:clientData/>
  </xdr:twoCellAnchor>
  <xdr:twoCellAnchor>
    <xdr:from>
      <xdr:col>2</xdr:col>
      <xdr:colOff>14816</xdr:colOff>
      <xdr:row>14</xdr:row>
      <xdr:rowOff>52916</xdr:rowOff>
    </xdr:from>
    <xdr:to>
      <xdr:col>6</xdr:col>
      <xdr:colOff>254001</xdr:colOff>
      <xdr:row>20</xdr:row>
      <xdr:rowOff>158749</xdr:rowOff>
    </xdr:to>
    <xdr:sp macro="" textlink="">
      <xdr:nvSpPr>
        <xdr:cNvPr id="18" name="Rectangle 142"/>
        <xdr:cNvSpPr>
          <a:spLocks noChangeArrowheads="1"/>
        </xdr:cNvSpPr>
      </xdr:nvSpPr>
      <xdr:spPr bwMode="auto">
        <a:xfrm>
          <a:off x="2575983" y="3323166"/>
          <a:ext cx="8695268" cy="1185333"/>
        </a:xfrm>
        <a:prstGeom prst="rect">
          <a:avLst/>
        </a:prstGeom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marL="0" marR="0" lvl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DOVE: </a:t>
          </a:r>
        </a:p>
        <a:p>
          <a:pPr marL="0" marR="0" lvl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- T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I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=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D 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–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DOM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ARIA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H2O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RP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RNP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(C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CA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RI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OD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 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ST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+C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RA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) </a:t>
          </a:r>
        </a:p>
        <a:p>
          <a:pPr marL="0" marR="0" lvl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- K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1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: coefficiente moltiplicativo da determinare secondo le modalità riportate al </a:t>
          </a:r>
          <a:r>
            <a:rPr lang="it-IT" sz="1200" b="1" i="1" u="sng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punto 8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</a:t>
          </a:r>
        </a:p>
        <a:p>
          <a:pPr marL="0" marR="0" lvl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-  In caso di adozione da parte del Gestore dell’impianto, di certificazioni ambientali, alla Tariffa così calcolata si applicherà un ulteriore sconto (C</a:t>
          </a:r>
          <a:r>
            <a:rPr lang="it-IT" sz="1200" b="1" i="1" baseline="-25000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SGA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) secondo le modalità specificate al </a:t>
          </a:r>
          <a:r>
            <a:rPr lang="it-IT" sz="1200" b="1" i="1" u="sng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punto 6</a:t>
          </a:r>
          <a:r>
            <a:rPr lang="it-IT" sz="1200" b="1" i="1">
              <a:solidFill>
                <a:schemeClr val="dk1"/>
              </a:solidFill>
              <a:effectLst/>
              <a:latin typeface="Comic Sans MS" pitchFamily="66" charset="0"/>
              <a:ea typeface="+mn-ea"/>
              <a:cs typeface="+mn-cs"/>
            </a:rPr>
            <a:t> </a:t>
          </a:r>
          <a:endParaRPr lang="it-IT" sz="1200">
            <a:solidFill>
              <a:schemeClr val="dk1"/>
            </a:solidFill>
            <a:effectLst/>
            <a:latin typeface="Comic Sans MS" pitchFamily="66" charset="0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1534594</xdr:colOff>
      <xdr:row>155</xdr:row>
      <xdr:rowOff>243417</xdr:rowOff>
    </xdr:from>
    <xdr:to>
      <xdr:col>9</xdr:col>
      <xdr:colOff>338677</xdr:colOff>
      <xdr:row>161</xdr:row>
      <xdr:rowOff>169333</xdr:rowOff>
    </xdr:to>
    <xdr:sp macro="" textlink="">
      <xdr:nvSpPr>
        <xdr:cNvPr id="19" name="Callout 1 18"/>
        <xdr:cNvSpPr/>
      </xdr:nvSpPr>
      <xdr:spPr>
        <a:xfrm>
          <a:off x="8138594" y="34925000"/>
          <a:ext cx="5588000" cy="1121833"/>
        </a:xfrm>
        <a:prstGeom prst="borderCallout1">
          <a:avLst>
            <a:gd name="adj1" fmla="val 18750"/>
            <a:gd name="adj2" fmla="val -8333"/>
            <a:gd name="adj3" fmla="val -56146"/>
            <a:gd name="adj4" fmla="val -2867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selezionare</a:t>
          </a:r>
          <a:r>
            <a:rPr lang="it-IT" sz="1100" b="1" baseline="0">
              <a:latin typeface="Comic Sans MS" pitchFamily="66" charset="0"/>
            </a:rPr>
            <a:t> il codice corrispondente alla tipologia di procedimento autorizzativo:</a:t>
          </a:r>
        </a:p>
        <a:p>
          <a:pPr algn="l"/>
          <a:r>
            <a:rPr lang="it-IT" sz="1100" b="1" baseline="0">
              <a:latin typeface="Comic Sans MS" pitchFamily="66" charset="0"/>
            </a:rPr>
            <a:t>2 - impianto nuovo/prima AIA</a:t>
          </a:r>
        </a:p>
        <a:p>
          <a:pPr algn="l"/>
          <a:r>
            <a:rPr lang="it-IT" sz="1100" b="1" baseline="0">
              <a:latin typeface="Comic Sans MS" pitchFamily="66" charset="0"/>
            </a:rPr>
            <a:t>3 - modifica sostanzaile;</a:t>
          </a:r>
        </a:p>
        <a:p>
          <a:pPr algn="l"/>
          <a:r>
            <a:rPr lang="it-IT" sz="1100" b="1" baseline="0">
              <a:latin typeface="Comic Sans MS" pitchFamily="66" charset="0"/>
            </a:rPr>
            <a:t>4 - Rinnovo tal quale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1206499</xdr:colOff>
      <xdr:row>51</xdr:row>
      <xdr:rowOff>116416</xdr:rowOff>
    </xdr:from>
    <xdr:to>
      <xdr:col>10</xdr:col>
      <xdr:colOff>201082</xdr:colOff>
      <xdr:row>54</xdr:row>
      <xdr:rowOff>21167</xdr:rowOff>
    </xdr:to>
    <xdr:sp macro="" textlink="">
      <xdr:nvSpPr>
        <xdr:cNvPr id="17" name="Callout 1 16"/>
        <xdr:cNvSpPr/>
      </xdr:nvSpPr>
      <xdr:spPr>
        <a:xfrm>
          <a:off x="10911416" y="10900833"/>
          <a:ext cx="4751916" cy="635001"/>
        </a:xfrm>
        <a:prstGeom prst="borderCallout1">
          <a:avLst>
            <a:gd name="adj1" fmla="val 18750"/>
            <a:gd name="adj2" fmla="val -8333"/>
            <a:gd name="adj3" fmla="val 73997"/>
            <a:gd name="adj4" fmla="val -70441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latin typeface="Comic Sans MS" pitchFamily="66" charset="0"/>
            </a:rPr>
            <a:t>inserire il</a:t>
          </a:r>
          <a:r>
            <a:rPr lang="it-IT" sz="1100" b="1" baseline="0">
              <a:latin typeface="Comic Sans MS" pitchFamily="66" charset="0"/>
            </a:rPr>
            <a:t> numero di scarichi con n. di inquinanti compreso nel range indicato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1248832</xdr:colOff>
      <xdr:row>55</xdr:row>
      <xdr:rowOff>1</xdr:rowOff>
    </xdr:from>
    <xdr:to>
      <xdr:col>10</xdr:col>
      <xdr:colOff>243416</xdr:colOff>
      <xdr:row>59</xdr:row>
      <xdr:rowOff>190499</xdr:rowOff>
    </xdr:to>
    <xdr:sp macro="" textlink="">
      <xdr:nvSpPr>
        <xdr:cNvPr id="20" name="Callout 1 19"/>
        <xdr:cNvSpPr/>
      </xdr:nvSpPr>
      <xdr:spPr>
        <a:xfrm>
          <a:off x="10953749" y="11694584"/>
          <a:ext cx="4751917" cy="910165"/>
        </a:xfrm>
        <a:prstGeom prst="borderCallout1">
          <a:avLst>
            <a:gd name="adj1" fmla="val 18750"/>
            <a:gd name="adj2" fmla="val -8333"/>
            <a:gd name="adj3" fmla="val -26150"/>
            <a:gd name="adj4" fmla="val -4408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it-IT" sz="1100" b="1" baseline="0">
              <a:latin typeface="Comic Sans MS" pitchFamily="66" charset="0"/>
            </a:rPr>
            <a:t>sulla base della 'tabella C' sarà automaticamente indivividuata la tariffa per ogni classe di scarico, dall'incrocio dell'informazione relativa a "numero di inquinanti" e "numero di scarichi"</a:t>
          </a:r>
        </a:p>
        <a:p>
          <a:pPr algn="l"/>
          <a:endParaRPr lang="it-IT" sz="1100" b="1">
            <a:latin typeface="Comic Sans MS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fili\espositor\Desktop\TARIFFA%20MODIFIC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glio 2 - TARIFFA MOD. NON SOS"/>
      <sheetName val="calcoli MOD. NON SOT"/>
      <sheetName val="REPORT FINALE"/>
    </sheetNames>
    <sheetDataSet>
      <sheetData sheetId="0"/>
      <sheetData sheetId="1"/>
      <sheetData sheetId="2"/>
    </sheetDataSet>
  </externalBook>
</externalLink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rra">
  <a:themeElements>
    <a:clrScheme name="Equinozio">
      <a:dk1>
        <a:sysClr val="windowText" lastClr="000000"/>
      </a:dk1>
      <a:lt1>
        <a:sysClr val="window" lastClr="FFFFFF"/>
      </a:lt1>
      <a:dk2>
        <a:srgbClr val="04617B"/>
      </a:dk2>
      <a:lt2>
        <a:srgbClr val="DBF5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E2D700"/>
      </a:hlink>
      <a:folHlink>
        <a:srgbClr val="85DFD0"/>
      </a:folHlink>
    </a:clrScheme>
    <a:fontScheme name="Terra">
      <a:majorFont>
        <a:latin typeface="Franklin Gothic Medium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Franklin Gothic Book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Terra">
      <a:fillStyleLst>
        <a:solidFill>
          <a:schemeClr val="phClr"/>
        </a:solidFill>
        <a:gradFill rotWithShape="1">
          <a:gsLst>
            <a:gs pos="0">
              <a:schemeClr val="phClr">
                <a:tint val="30000"/>
                <a:satMod val="250000"/>
              </a:schemeClr>
            </a:gs>
            <a:gs pos="72000">
              <a:schemeClr val="phClr">
                <a:tint val="75000"/>
                <a:satMod val="210000"/>
              </a:schemeClr>
            </a:gs>
            <a:gs pos="100000">
              <a:schemeClr val="phClr">
                <a:tint val="85000"/>
                <a:satMod val="21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75000"/>
                <a:shade val="85000"/>
                <a:satMod val="230000"/>
              </a:schemeClr>
            </a:gs>
            <a:gs pos="25000">
              <a:schemeClr val="phClr">
                <a:tint val="90000"/>
                <a:shade val="70000"/>
                <a:satMod val="220000"/>
              </a:schemeClr>
            </a:gs>
            <a:gs pos="50000">
              <a:schemeClr val="phClr">
                <a:tint val="90000"/>
                <a:shade val="58000"/>
                <a:satMod val="225000"/>
              </a:schemeClr>
            </a:gs>
            <a:gs pos="65000">
              <a:schemeClr val="phClr">
                <a:tint val="90000"/>
                <a:shade val="58000"/>
                <a:satMod val="225000"/>
              </a:schemeClr>
            </a:gs>
            <a:gs pos="80000">
              <a:schemeClr val="phClr">
                <a:tint val="90000"/>
                <a:shade val="69000"/>
                <a:satMod val="220000"/>
              </a:schemeClr>
            </a:gs>
            <a:gs pos="100000">
              <a:schemeClr val="phClr">
                <a:tint val="77000"/>
                <a:shade val="80000"/>
                <a:satMod val="230000"/>
              </a:schemeClr>
            </a:gs>
          </a:gsLst>
          <a:lin ang="5400000" scaled="1"/>
        </a:gradFill>
      </a:fillStyleLst>
      <a:lnStyleLst>
        <a:ln w="100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76200" dist="50800" dir="5400000" rotWithShape="0">
              <a:srgbClr val="4E3B30">
                <a:alpha val="60000"/>
              </a:srgbClr>
            </a:outerShdw>
          </a:effectLst>
        </a:effectStyle>
        <a:effectStyle>
          <a:effectLst>
            <a:outerShdw blurRad="76200" dist="50800" dir="5400000" rotWithShape="0">
              <a:srgbClr val="4E3B3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0"/>
            </a:lightRig>
          </a:scene3d>
          <a:sp3d prstMaterial="metal">
            <a:bevelT w="10000" h="10000"/>
          </a:sp3d>
        </a:effectStyle>
        <a:effectStyle>
          <a:effectLst>
            <a:outerShdw blurRad="76200" dist="50800" dir="5400000" rotWithShape="0">
              <a:srgbClr val="4E3B30">
                <a:alpha val="60000"/>
              </a:srgbClr>
            </a:outerShdw>
          </a:effectLst>
          <a:scene3d>
            <a:camera prst="obliqueTopLeft" fov="600000">
              <a:rot lat="0" lon="0" rev="0"/>
            </a:camera>
            <a:lightRig rig="balanced" dir="t">
              <a:rot lat="0" lon="0" rev="19200000"/>
            </a:lightRig>
          </a:scene3d>
          <a:sp3d contourW="12700" prstMaterial="matte">
            <a:bevelT w="60000" h="50800"/>
            <a:contourClr>
              <a:schemeClr val="phClr">
                <a:shade val="60000"/>
                <a:satMod val="110000"/>
              </a:schemeClr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50000"/>
              </a:schemeClr>
              <a:schemeClr val="phClr">
                <a:tint val="88000"/>
                <a:satMod val="105000"/>
              </a:schemeClr>
            </a:duotone>
          </a:blip>
          <a:tile tx="0" ty="0" sx="95000" sy="95000" flip="none" algn="t"/>
        </a:blipFill>
        <a:blipFill>
          <a:blip xmlns:r="http://schemas.openxmlformats.org/officeDocument/2006/relationships" r:embed="rId2">
            <a:duotone>
              <a:schemeClr val="phClr">
                <a:shade val="30000"/>
                <a:satMod val="455000"/>
              </a:schemeClr>
              <a:schemeClr val="phClr">
                <a:tint val="95000"/>
                <a:satMod val="120000"/>
              </a:schemeClr>
            </a:duotone>
          </a:blip>
          <a:stretch>
            <a:fillRect/>
          </a:stretch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22"/>
  <sheetViews>
    <sheetView zoomScale="75" zoomScaleNormal="75" zoomScaleSheetLayoutView="100" workbookViewId="0">
      <selection activeCell="C2" sqref="C2:I3"/>
    </sheetView>
  </sheetViews>
  <sheetFormatPr defaultRowHeight="14.25"/>
  <cols>
    <col min="1" max="1" width="20" style="3" customWidth="1"/>
    <col min="2" max="2" width="12" style="3" customWidth="1"/>
    <col min="3" max="3" width="33.09765625" style="3" customWidth="1"/>
    <col min="4" max="4" width="14.09765625" style="3" customWidth="1"/>
    <col min="5" max="5" width="13" style="3" customWidth="1"/>
    <col min="6" max="6" width="25.59765625" style="3" customWidth="1"/>
    <col min="7" max="7" width="11.796875" style="3" customWidth="1"/>
    <col min="8" max="8" width="10.296875" style="3" customWidth="1"/>
    <col min="9" max="16384" width="8.796875" style="3"/>
  </cols>
  <sheetData>
    <row r="1" spans="1:18" ht="15" thickBot="1"/>
    <row r="2" spans="1:18" ht="15" customHeight="1">
      <c r="C2" s="315" t="s">
        <v>115</v>
      </c>
      <c r="D2" s="316"/>
      <c r="E2" s="316"/>
      <c r="F2" s="316"/>
      <c r="G2" s="316"/>
      <c r="H2" s="316"/>
      <c r="I2" s="317"/>
    </row>
    <row r="3" spans="1:18" ht="25.5" customHeight="1" thickBot="1">
      <c r="C3" s="318"/>
      <c r="D3" s="319"/>
      <c r="E3" s="319"/>
      <c r="F3" s="319"/>
      <c r="G3" s="319"/>
      <c r="H3" s="319"/>
      <c r="I3" s="320"/>
    </row>
    <row r="5" spans="1:18">
      <c r="A5" s="312" t="s">
        <v>113</v>
      </c>
      <c r="B5" s="313"/>
      <c r="C5" s="313"/>
      <c r="D5" s="313"/>
      <c r="E5" s="313"/>
      <c r="F5" s="313"/>
      <c r="G5" s="314"/>
    </row>
    <row r="6" spans="1:18" ht="15">
      <c r="A6" s="321" t="s">
        <v>144</v>
      </c>
      <c r="B6" s="322"/>
      <c r="C6" s="322"/>
      <c r="D6" s="322"/>
      <c r="E6" s="322"/>
      <c r="F6" s="323"/>
      <c r="G6" s="4"/>
    </row>
    <row r="7" spans="1:18">
      <c r="A7" s="321" t="s">
        <v>145</v>
      </c>
      <c r="B7" s="322"/>
      <c r="C7" s="322"/>
      <c r="D7" s="322"/>
      <c r="E7" s="322"/>
      <c r="F7" s="323"/>
      <c r="G7" s="5"/>
      <c r="I7" s="6"/>
    </row>
    <row r="8" spans="1:18" ht="14.25" customHeight="1">
      <c r="A8" s="324" t="s">
        <v>158</v>
      </c>
      <c r="B8" s="325"/>
      <c r="C8" s="325"/>
      <c r="D8" s="325"/>
      <c r="E8" s="325"/>
      <c r="F8" s="325"/>
      <c r="G8" s="326"/>
    </row>
    <row r="9" spans="1:18" ht="15" customHeight="1" thickBot="1">
      <c r="A9" s="327"/>
      <c r="B9" s="328"/>
      <c r="C9" s="328"/>
      <c r="D9" s="328"/>
      <c r="E9" s="328"/>
      <c r="F9" s="328"/>
      <c r="G9" s="329"/>
    </row>
    <row r="10" spans="1:18" ht="15.75" customHeight="1" thickBot="1">
      <c r="J10" s="341" t="s">
        <v>114</v>
      </c>
      <c r="K10" s="342"/>
      <c r="L10" s="342"/>
      <c r="M10" s="342"/>
      <c r="N10" s="342"/>
      <c r="O10" s="342"/>
      <c r="P10" s="342"/>
      <c r="Q10" s="342"/>
      <c r="R10" s="343"/>
    </row>
    <row r="11" spans="1:18" ht="15" thickBot="1">
      <c r="A11" s="347" t="s">
        <v>112</v>
      </c>
      <c r="B11" s="348"/>
      <c r="C11" s="349"/>
      <c r="J11" s="344"/>
      <c r="K11" s="345"/>
      <c r="L11" s="345"/>
      <c r="M11" s="345"/>
      <c r="N11" s="345"/>
      <c r="O11" s="345"/>
      <c r="P11" s="345"/>
      <c r="Q11" s="345"/>
      <c r="R11" s="346"/>
    </row>
    <row r="12" spans="1:18" ht="15" thickBot="1">
      <c r="A12" s="330" t="s">
        <v>126</v>
      </c>
      <c r="B12" s="331"/>
      <c r="C12" s="25"/>
    </row>
    <row r="13" spans="1:18" ht="15" customHeight="1" thickBot="1">
      <c r="A13" s="424" t="s">
        <v>81</v>
      </c>
      <c r="B13" s="425"/>
      <c r="C13" s="26"/>
      <c r="E13" s="350" t="s">
        <v>85</v>
      </c>
      <c r="F13" s="351"/>
      <c r="G13" s="351"/>
      <c r="H13" s="352"/>
    </row>
    <row r="14" spans="1:18" ht="15" customHeight="1">
      <c r="A14" s="424" t="s">
        <v>99</v>
      </c>
      <c r="B14" s="425"/>
      <c r="C14" s="27"/>
      <c r="E14" s="70">
        <v>1</v>
      </c>
      <c r="F14" s="445" t="s">
        <v>94</v>
      </c>
      <c r="G14" s="445"/>
      <c r="H14" s="429"/>
      <c r="J14" s="332" t="s">
        <v>146</v>
      </c>
      <c r="K14" s="333"/>
      <c r="L14" s="333"/>
      <c r="M14" s="333"/>
      <c r="N14" s="333"/>
      <c r="O14" s="333"/>
      <c r="P14" s="333"/>
      <c r="Q14" s="333"/>
      <c r="R14" s="334"/>
    </row>
    <row r="15" spans="1:18" ht="15" customHeight="1">
      <c r="A15" s="424" t="s">
        <v>82</v>
      </c>
      <c r="B15" s="425"/>
      <c r="C15" s="27"/>
      <c r="E15" s="7">
        <v>2</v>
      </c>
      <c r="F15" s="310" t="s">
        <v>95</v>
      </c>
      <c r="G15" s="310"/>
      <c r="H15" s="430"/>
      <c r="J15" s="335"/>
      <c r="K15" s="336"/>
      <c r="L15" s="336"/>
      <c r="M15" s="336"/>
      <c r="N15" s="336"/>
      <c r="O15" s="336"/>
      <c r="P15" s="336"/>
      <c r="Q15" s="336"/>
      <c r="R15" s="337"/>
    </row>
    <row r="16" spans="1:18" ht="15" customHeight="1">
      <c r="A16" s="424" t="s">
        <v>83</v>
      </c>
      <c r="B16" s="425"/>
      <c r="C16" s="27"/>
      <c r="E16" s="7">
        <v>3</v>
      </c>
      <c r="F16" s="310" t="s">
        <v>86</v>
      </c>
      <c r="G16" s="310"/>
      <c r="H16" s="430"/>
      <c r="J16" s="335"/>
      <c r="K16" s="336"/>
      <c r="L16" s="336"/>
      <c r="M16" s="336"/>
      <c r="N16" s="336"/>
      <c r="O16" s="336"/>
      <c r="P16" s="336"/>
      <c r="Q16" s="336"/>
      <c r="R16" s="337"/>
    </row>
    <row r="17" spans="1:23" ht="15" thickBot="1">
      <c r="A17" s="426" t="s">
        <v>84</v>
      </c>
      <c r="B17" s="427"/>
      <c r="C17" s="28"/>
      <c r="E17" s="8">
        <v>4</v>
      </c>
      <c r="F17" s="311" t="s">
        <v>87</v>
      </c>
      <c r="G17" s="311"/>
      <c r="H17" s="431"/>
      <c r="J17" s="338"/>
      <c r="K17" s="339"/>
      <c r="L17" s="339"/>
      <c r="M17" s="339"/>
      <c r="N17" s="339"/>
      <c r="O17" s="339"/>
      <c r="P17" s="339"/>
      <c r="Q17" s="339"/>
      <c r="R17" s="340"/>
    </row>
    <row r="18" spans="1:23" ht="15" thickBot="1">
      <c r="A18" s="428"/>
      <c r="B18" s="428"/>
    </row>
    <row r="19" spans="1:23" ht="35.25" customHeight="1" thickBot="1">
      <c r="A19" s="9"/>
      <c r="B19" s="9"/>
      <c r="C19" s="438" t="s">
        <v>125</v>
      </c>
    </row>
    <row r="20" spans="1:23" ht="15.75" customHeight="1" thickBot="1">
      <c r="A20" s="9"/>
      <c r="B20" s="9"/>
      <c r="C20" s="439"/>
      <c r="E20" s="353" t="s">
        <v>110</v>
      </c>
      <c r="F20" s="354"/>
      <c r="G20" s="354"/>
      <c r="H20" s="355"/>
      <c r="J20" s="301" t="s">
        <v>143</v>
      </c>
      <c r="K20" s="302"/>
      <c r="L20" s="302"/>
      <c r="M20" s="302"/>
      <c r="N20" s="302"/>
      <c r="O20" s="302"/>
      <c r="P20" s="302"/>
      <c r="Q20" s="302"/>
      <c r="R20" s="303"/>
    </row>
    <row r="21" spans="1:23" ht="15" customHeight="1">
      <c r="E21" s="391" t="s">
        <v>92</v>
      </c>
      <c r="F21" s="392"/>
      <c r="G21" s="392"/>
      <c r="H21" s="29"/>
      <c r="J21" s="304"/>
      <c r="K21" s="305"/>
      <c r="L21" s="305"/>
      <c r="M21" s="305"/>
      <c r="N21" s="305"/>
      <c r="O21" s="305"/>
      <c r="P21" s="305"/>
      <c r="Q21" s="305"/>
      <c r="R21" s="306"/>
    </row>
    <row r="22" spans="1:23" ht="15" customHeight="1" thickBot="1">
      <c r="E22" s="366" t="s">
        <v>93</v>
      </c>
      <c r="F22" s="367"/>
      <c r="G22" s="367"/>
      <c r="H22" s="28"/>
      <c r="J22" s="304"/>
      <c r="K22" s="305"/>
      <c r="L22" s="305"/>
      <c r="M22" s="305"/>
      <c r="N22" s="305"/>
      <c r="O22" s="305"/>
      <c r="P22" s="305"/>
      <c r="Q22" s="305"/>
      <c r="R22" s="306"/>
    </row>
    <row r="23" spans="1:23" ht="15" customHeight="1" thickBot="1">
      <c r="J23" s="307"/>
      <c r="K23" s="308"/>
      <c r="L23" s="308"/>
      <c r="M23" s="308"/>
      <c r="N23" s="308"/>
      <c r="O23" s="308"/>
      <c r="P23" s="308"/>
      <c r="Q23" s="308"/>
      <c r="R23" s="309"/>
    </row>
    <row r="24" spans="1:23" ht="15" customHeight="1" thickBot="1"/>
    <row r="25" spans="1:23" ht="18.75" thickBot="1">
      <c r="A25" s="393" t="s">
        <v>133</v>
      </c>
      <c r="B25" s="394"/>
      <c r="C25" s="395"/>
    </row>
    <row r="26" spans="1:23" ht="15" thickBot="1">
      <c r="B26" s="6"/>
    </row>
    <row r="27" spans="1:23" ht="14.25" customHeight="1" thickBot="1">
      <c r="A27" s="435" t="s">
        <v>2</v>
      </c>
      <c r="B27" s="436"/>
      <c r="C27" s="436"/>
      <c r="D27" s="436"/>
      <c r="E27" s="436"/>
      <c r="F27" s="437"/>
      <c r="G27" s="10" t="s">
        <v>65</v>
      </c>
      <c r="H27" s="11"/>
    </row>
    <row r="28" spans="1:23" ht="15" customHeight="1">
      <c r="A28" s="359" t="s">
        <v>128</v>
      </c>
      <c r="B28" s="360"/>
      <c r="C28" s="360"/>
      <c r="D28" s="360"/>
      <c r="E28" s="360"/>
      <c r="F28" s="361"/>
      <c r="G28" s="432"/>
      <c r="H28" s="12"/>
      <c r="I28" s="365" t="s">
        <v>127</v>
      </c>
      <c r="J28" s="333"/>
      <c r="K28" s="333"/>
      <c r="L28" s="333"/>
      <c r="M28" s="333"/>
      <c r="N28" s="333"/>
      <c r="O28" s="333"/>
      <c r="P28" s="333"/>
      <c r="Q28" s="333"/>
      <c r="R28" s="334"/>
      <c r="S28" s="13"/>
      <c r="T28" s="13"/>
      <c r="U28" s="14"/>
      <c r="V28" s="14"/>
      <c r="W28" s="14"/>
    </row>
    <row r="29" spans="1:23" ht="14.25" customHeight="1">
      <c r="A29" s="359" t="s">
        <v>5</v>
      </c>
      <c r="B29" s="360"/>
      <c r="C29" s="360"/>
      <c r="D29" s="360"/>
      <c r="E29" s="360"/>
      <c r="F29" s="361"/>
      <c r="G29" s="433"/>
      <c r="H29" s="12"/>
      <c r="I29" s="335"/>
      <c r="J29" s="336"/>
      <c r="K29" s="336"/>
      <c r="L29" s="336"/>
      <c r="M29" s="336"/>
      <c r="N29" s="336"/>
      <c r="O29" s="336"/>
      <c r="P29" s="336"/>
      <c r="Q29" s="336"/>
      <c r="R29" s="337"/>
      <c r="S29" s="13"/>
      <c r="T29" s="13"/>
    </row>
    <row r="30" spans="1:23" ht="15" customHeight="1" thickBot="1">
      <c r="A30" s="362" t="s">
        <v>4</v>
      </c>
      <c r="B30" s="363"/>
      <c r="C30" s="363"/>
      <c r="D30" s="363"/>
      <c r="E30" s="363"/>
      <c r="F30" s="364"/>
      <c r="G30" s="434"/>
      <c r="H30" s="12"/>
      <c r="I30" s="338"/>
      <c r="J30" s="339"/>
      <c r="K30" s="339"/>
      <c r="L30" s="339"/>
      <c r="M30" s="339"/>
      <c r="N30" s="339"/>
      <c r="O30" s="339"/>
      <c r="P30" s="339"/>
      <c r="Q30" s="339"/>
      <c r="R30" s="340"/>
    </row>
    <row r="32" spans="1:23" ht="18">
      <c r="F32" s="15" t="s">
        <v>100</v>
      </c>
      <c r="G32" s="2">
        <f>'Calcoli Foglio1'!G31</f>
        <v>0</v>
      </c>
      <c r="H32" s="16"/>
    </row>
    <row r="35" spans="1:18" ht="15" thickBot="1"/>
    <row r="36" spans="1:18" ht="18.75" thickBot="1">
      <c r="A36" s="393" t="s">
        <v>134</v>
      </c>
      <c r="B36" s="394"/>
      <c r="C36" s="395"/>
    </row>
    <row r="37" spans="1:18" ht="15" thickBot="1">
      <c r="I37" s="402" t="s">
        <v>22</v>
      </c>
      <c r="J37" s="403"/>
      <c r="K37" s="403"/>
      <c r="L37" s="403"/>
      <c r="M37" s="403"/>
      <c r="N37" s="403"/>
      <c r="O37" s="403"/>
      <c r="P37" s="403"/>
      <c r="Q37" s="403"/>
      <c r="R37" s="404"/>
    </row>
    <row r="38" spans="1:18">
      <c r="A38" s="411" t="s">
        <v>8</v>
      </c>
      <c r="B38" s="412"/>
      <c r="C38" s="412"/>
      <c r="D38" s="30"/>
      <c r="I38" s="405"/>
      <c r="J38" s="406"/>
      <c r="K38" s="406"/>
      <c r="L38" s="406"/>
      <c r="M38" s="406"/>
      <c r="N38" s="406"/>
      <c r="O38" s="406"/>
      <c r="P38" s="406"/>
      <c r="Q38" s="406"/>
      <c r="R38" s="407"/>
    </row>
    <row r="39" spans="1:18" ht="18.75" thickBot="1">
      <c r="A39" s="366" t="s">
        <v>9</v>
      </c>
      <c r="B39" s="367"/>
      <c r="C39" s="367"/>
      <c r="D39" s="31"/>
      <c r="F39" s="15" t="s">
        <v>101</v>
      </c>
      <c r="G39" s="2" t="e">
        <f>'Calcoli Foglio1'!#REF!</f>
        <v>#REF!</v>
      </c>
      <c r="I39" s="408"/>
      <c r="J39" s="409"/>
      <c r="K39" s="409"/>
      <c r="L39" s="409"/>
      <c r="M39" s="409"/>
      <c r="N39" s="409"/>
      <c r="O39" s="409"/>
      <c r="P39" s="409"/>
      <c r="Q39" s="409"/>
      <c r="R39" s="410"/>
    </row>
    <row r="41" spans="1:18" ht="15" thickBot="1"/>
    <row r="42" spans="1:18" ht="18.75" thickBot="1">
      <c r="A42" s="393" t="s">
        <v>135</v>
      </c>
      <c r="B42" s="394"/>
      <c r="C42" s="395"/>
    </row>
    <row r="43" spans="1:18" ht="15" customHeight="1" thickBot="1">
      <c r="I43" s="402" t="s">
        <v>25</v>
      </c>
      <c r="J43" s="403"/>
      <c r="K43" s="403"/>
      <c r="L43" s="403"/>
      <c r="M43" s="403"/>
      <c r="N43" s="403"/>
      <c r="O43" s="403"/>
      <c r="P43" s="403"/>
      <c r="Q43" s="403"/>
      <c r="R43" s="404"/>
    </row>
    <row r="44" spans="1:18">
      <c r="A44" s="411" t="s">
        <v>24</v>
      </c>
      <c r="B44" s="412"/>
      <c r="C44" s="412"/>
      <c r="D44" s="30"/>
      <c r="I44" s="405"/>
      <c r="J44" s="406"/>
      <c r="K44" s="406"/>
      <c r="L44" s="406"/>
      <c r="M44" s="406"/>
      <c r="N44" s="406"/>
      <c r="O44" s="406"/>
      <c r="P44" s="406"/>
      <c r="Q44" s="406"/>
      <c r="R44" s="407"/>
    </row>
    <row r="45" spans="1:18" ht="18.75" thickBot="1">
      <c r="A45" s="366" t="s">
        <v>9</v>
      </c>
      <c r="B45" s="367"/>
      <c r="C45" s="367"/>
      <c r="D45" s="31"/>
      <c r="F45" s="15" t="s">
        <v>102</v>
      </c>
      <c r="G45" s="2" t="e">
        <f>'Calcoli Foglio1'!#REF!</f>
        <v>#REF!</v>
      </c>
      <c r="I45" s="408"/>
      <c r="J45" s="409"/>
      <c r="K45" s="409"/>
      <c r="L45" s="409"/>
      <c r="M45" s="409"/>
      <c r="N45" s="409"/>
      <c r="O45" s="409"/>
      <c r="P45" s="409"/>
      <c r="Q45" s="409"/>
      <c r="R45" s="410"/>
    </row>
    <row r="47" spans="1:18" ht="15" thickBot="1"/>
    <row r="48" spans="1:18" ht="18.75" thickBot="1">
      <c r="A48" s="393" t="s">
        <v>136</v>
      </c>
      <c r="B48" s="394"/>
      <c r="C48" s="395"/>
    </row>
    <row r="49" spans="1:18" ht="15" thickBot="1"/>
    <row r="50" spans="1:18" ht="18">
      <c r="A50" s="411" t="s">
        <v>34</v>
      </c>
      <c r="B50" s="412"/>
      <c r="C50" s="412"/>
      <c r="D50" s="32"/>
      <c r="F50" s="15" t="s">
        <v>103</v>
      </c>
      <c r="G50" s="2">
        <f>'Calcoli Foglio1'!G83</f>
        <v>0</v>
      </c>
      <c r="I50" s="413" t="s">
        <v>147</v>
      </c>
      <c r="J50" s="414"/>
      <c r="K50" s="414"/>
      <c r="L50" s="414"/>
      <c r="M50" s="414"/>
      <c r="N50" s="414"/>
      <c r="O50" s="414"/>
      <c r="P50" s="414"/>
      <c r="Q50" s="414"/>
      <c r="R50" s="415"/>
    </row>
    <row r="51" spans="1:18" ht="18.75" thickBot="1">
      <c r="A51" s="366" t="s">
        <v>35</v>
      </c>
      <c r="B51" s="367"/>
      <c r="C51" s="367"/>
      <c r="D51" s="28"/>
      <c r="F51" s="15" t="s">
        <v>104</v>
      </c>
      <c r="G51" s="2">
        <f>'Calcoli Foglio1'!G84</f>
        <v>0</v>
      </c>
      <c r="I51" s="416"/>
      <c r="J51" s="417"/>
      <c r="K51" s="417"/>
      <c r="L51" s="417"/>
      <c r="M51" s="417"/>
      <c r="N51" s="417"/>
      <c r="O51" s="417"/>
      <c r="P51" s="417"/>
      <c r="Q51" s="417"/>
      <c r="R51" s="418"/>
    </row>
    <row r="52" spans="1:18" ht="15" thickBot="1">
      <c r="A52" s="17"/>
      <c r="B52" s="17"/>
      <c r="C52" s="17"/>
      <c r="F52" s="18"/>
      <c r="G52" s="19"/>
      <c r="I52" s="419"/>
      <c r="J52" s="420"/>
      <c r="K52" s="420"/>
      <c r="L52" s="420"/>
      <c r="M52" s="420"/>
      <c r="N52" s="420"/>
      <c r="O52" s="420"/>
      <c r="P52" s="420"/>
      <c r="Q52" s="420"/>
      <c r="R52" s="421"/>
    </row>
    <row r="53" spans="1:18">
      <c r="A53" s="17"/>
      <c r="B53" s="17"/>
      <c r="C53" s="17"/>
      <c r="F53" s="18"/>
      <c r="G53" s="19"/>
    </row>
    <row r="54" spans="1:18" ht="15" thickBot="1"/>
    <row r="55" spans="1:18" ht="15.75" customHeight="1" thickBot="1">
      <c r="A55" s="422" t="s">
        <v>36</v>
      </c>
      <c r="B55" s="423"/>
      <c r="C55" s="423"/>
      <c r="D55" s="33"/>
      <c r="F55" s="15" t="s">
        <v>52</v>
      </c>
      <c r="G55" s="2">
        <f>'Calcoli Foglio1'!F98</f>
        <v>0</v>
      </c>
      <c r="I55" s="385" t="s">
        <v>129</v>
      </c>
      <c r="J55" s="386"/>
      <c r="K55" s="386"/>
      <c r="L55" s="386"/>
      <c r="M55" s="386"/>
      <c r="N55" s="386"/>
      <c r="O55" s="386"/>
      <c r="P55" s="386"/>
      <c r="Q55" s="386"/>
      <c r="R55" s="387"/>
    </row>
    <row r="56" spans="1:18" ht="15" thickBot="1">
      <c r="I56" s="388"/>
      <c r="J56" s="389"/>
      <c r="K56" s="389"/>
      <c r="L56" s="389"/>
      <c r="M56" s="389"/>
      <c r="N56" s="389"/>
      <c r="O56" s="389"/>
      <c r="P56" s="389"/>
      <c r="Q56" s="389"/>
      <c r="R56" s="390"/>
    </row>
    <row r="57" spans="1:18" ht="15" thickBot="1"/>
    <row r="58" spans="1:18" ht="15" thickBot="1">
      <c r="A58" s="393" t="s">
        <v>53</v>
      </c>
      <c r="B58" s="394"/>
      <c r="C58" s="395"/>
    </row>
    <row r="59" spans="1:18" ht="15" thickBot="1"/>
    <row r="60" spans="1:18" ht="15" thickBot="1">
      <c r="A60" s="356" t="s">
        <v>54</v>
      </c>
      <c r="B60" s="357"/>
      <c r="C60" s="357"/>
      <c r="D60" s="357"/>
      <c r="E60" s="358"/>
    </row>
    <row r="61" spans="1:18" ht="17.25" customHeight="1">
      <c r="A61" s="391" t="s">
        <v>55</v>
      </c>
      <c r="B61" s="392"/>
      <c r="C61" s="392"/>
      <c r="D61" s="392"/>
      <c r="E61" s="59" t="s">
        <v>159</v>
      </c>
      <c r="F61" s="20" t="s">
        <v>137</v>
      </c>
      <c r="G61" s="21">
        <f>'Calcoli Foglio1'!F116</f>
        <v>0</v>
      </c>
      <c r="I61" s="376" t="s">
        <v>130</v>
      </c>
      <c r="J61" s="377"/>
      <c r="K61" s="377"/>
      <c r="L61" s="377"/>
      <c r="M61" s="377"/>
      <c r="N61" s="377"/>
      <c r="O61" s="377"/>
      <c r="P61" s="377"/>
      <c r="Q61" s="377"/>
      <c r="R61" s="378"/>
    </row>
    <row r="62" spans="1:18" ht="17.25">
      <c r="A62" s="391" t="s">
        <v>56</v>
      </c>
      <c r="B62" s="392"/>
      <c r="C62" s="392"/>
      <c r="D62" s="392"/>
      <c r="E62" s="29"/>
      <c r="F62" s="20" t="s">
        <v>138</v>
      </c>
      <c r="G62" s="21">
        <f>'Calcoli Foglio1'!G106</f>
        <v>0</v>
      </c>
      <c r="I62" s="379"/>
      <c r="J62" s="380"/>
      <c r="K62" s="380"/>
      <c r="L62" s="380"/>
      <c r="M62" s="380"/>
      <c r="N62" s="380"/>
      <c r="O62" s="380"/>
      <c r="P62" s="380"/>
      <c r="Q62" s="380"/>
      <c r="R62" s="381"/>
    </row>
    <row r="63" spans="1:18" ht="18" thickBot="1">
      <c r="A63" s="391" t="s">
        <v>57</v>
      </c>
      <c r="B63" s="392"/>
      <c r="C63" s="392"/>
      <c r="D63" s="392"/>
      <c r="E63" s="29"/>
      <c r="F63" s="20" t="s">
        <v>139</v>
      </c>
      <c r="G63" s="21">
        <f>'Calcoli Foglio1'!G107</f>
        <v>0</v>
      </c>
      <c r="I63" s="382"/>
      <c r="J63" s="383"/>
      <c r="K63" s="383"/>
      <c r="L63" s="383"/>
      <c r="M63" s="383"/>
      <c r="N63" s="383"/>
      <c r="O63" s="383"/>
      <c r="P63" s="383"/>
      <c r="Q63" s="383"/>
      <c r="R63" s="384"/>
    </row>
    <row r="64" spans="1:18" ht="17.25">
      <c r="A64" s="391" t="s">
        <v>58</v>
      </c>
      <c r="B64" s="392"/>
      <c r="C64" s="392"/>
      <c r="D64" s="392"/>
      <c r="E64" s="29"/>
      <c r="F64" s="20" t="s">
        <v>140</v>
      </c>
      <c r="G64" s="21">
        <f>'Calcoli Foglio1'!G108</f>
        <v>0</v>
      </c>
    </row>
    <row r="65" spans="1:18" ht="18" thickBot="1">
      <c r="A65" s="366" t="s">
        <v>59</v>
      </c>
      <c r="B65" s="367"/>
      <c r="C65" s="367"/>
      <c r="D65" s="367"/>
      <c r="E65" s="28"/>
      <c r="F65" s="20" t="s">
        <v>141</v>
      </c>
      <c r="G65" s="21">
        <f>'Calcoli Foglio1'!G109</f>
        <v>0</v>
      </c>
    </row>
    <row r="66" spans="1:18">
      <c r="F66" s="6"/>
      <c r="G66" s="6"/>
    </row>
    <row r="67" spans="1:18">
      <c r="F67" s="22" t="s">
        <v>67</v>
      </c>
      <c r="G67" s="2">
        <f>SUM(G61:G65)</f>
        <v>0</v>
      </c>
    </row>
    <row r="69" spans="1:18" ht="15" thickBot="1"/>
    <row r="70" spans="1:18" ht="15" thickBot="1">
      <c r="A70" s="443" t="s">
        <v>160</v>
      </c>
      <c r="B70" s="444"/>
      <c r="C70" s="444"/>
      <c r="D70" s="444"/>
      <c r="E70" s="444"/>
      <c r="F70" s="10" t="s">
        <v>108</v>
      </c>
    </row>
    <row r="71" spans="1:18" ht="27.75" customHeight="1">
      <c r="A71" s="396" t="s">
        <v>161</v>
      </c>
      <c r="B71" s="397"/>
      <c r="C71" s="397"/>
      <c r="D71" s="397"/>
      <c r="E71" s="397"/>
      <c r="F71" s="398">
        <v>1</v>
      </c>
      <c r="I71" s="385" t="s">
        <v>142</v>
      </c>
      <c r="J71" s="386"/>
      <c r="K71" s="386"/>
      <c r="L71" s="386"/>
      <c r="M71" s="386"/>
      <c r="N71" s="386"/>
      <c r="O71" s="386"/>
      <c r="P71" s="386"/>
      <c r="Q71" s="386"/>
      <c r="R71" s="387"/>
    </row>
    <row r="72" spans="1:18" ht="27.75" customHeight="1">
      <c r="A72" s="396" t="s">
        <v>61</v>
      </c>
      <c r="B72" s="397"/>
      <c r="C72" s="397"/>
      <c r="D72" s="397"/>
      <c r="E72" s="397"/>
      <c r="F72" s="398"/>
      <c r="I72" s="440"/>
      <c r="J72" s="441"/>
      <c r="K72" s="441"/>
      <c r="L72" s="441"/>
      <c r="M72" s="441"/>
      <c r="N72" s="441"/>
      <c r="O72" s="441"/>
      <c r="P72" s="441"/>
      <c r="Q72" s="441"/>
      <c r="R72" s="442"/>
    </row>
    <row r="73" spans="1:18" ht="27.75" customHeight="1" thickBot="1">
      <c r="A73" s="396" t="s">
        <v>62</v>
      </c>
      <c r="B73" s="397"/>
      <c r="C73" s="397"/>
      <c r="D73" s="397"/>
      <c r="E73" s="397"/>
      <c r="F73" s="398"/>
      <c r="I73" s="388"/>
      <c r="J73" s="389"/>
      <c r="K73" s="389"/>
      <c r="L73" s="389"/>
      <c r="M73" s="389"/>
      <c r="N73" s="389"/>
      <c r="O73" s="389"/>
      <c r="P73" s="389"/>
      <c r="Q73" s="389"/>
      <c r="R73" s="390"/>
    </row>
    <row r="74" spans="1:18" ht="27.75" customHeight="1">
      <c r="A74" s="396" t="s">
        <v>63</v>
      </c>
      <c r="B74" s="397"/>
      <c r="C74" s="397"/>
      <c r="D74" s="397"/>
      <c r="E74" s="397"/>
      <c r="F74" s="398"/>
    </row>
    <row r="75" spans="1:18" ht="15" thickBot="1">
      <c r="A75" s="400" t="s">
        <v>66</v>
      </c>
      <c r="B75" s="401"/>
      <c r="C75" s="401"/>
      <c r="D75" s="401"/>
      <c r="E75" s="401"/>
      <c r="F75" s="399"/>
    </row>
    <row r="77" spans="1:18" ht="15" thickBot="1"/>
    <row r="78" spans="1:18" ht="15" thickBot="1">
      <c r="A78" s="393" t="s">
        <v>69</v>
      </c>
      <c r="B78" s="394"/>
      <c r="C78" s="395"/>
    </row>
    <row r="79" spans="1:18" ht="15" thickBot="1"/>
    <row r="80" spans="1:18">
      <c r="A80" s="356" t="s">
        <v>70</v>
      </c>
      <c r="B80" s="357"/>
      <c r="C80" s="357"/>
      <c r="D80" s="357"/>
      <c r="E80" s="358"/>
      <c r="I80" s="385" t="s">
        <v>131</v>
      </c>
      <c r="J80" s="386"/>
      <c r="K80" s="386"/>
      <c r="L80" s="386"/>
      <c r="M80" s="386"/>
      <c r="N80" s="386"/>
      <c r="O80" s="386"/>
      <c r="P80" s="386"/>
      <c r="Q80" s="386"/>
      <c r="R80" s="387"/>
    </row>
    <row r="81" spans="1:18" ht="15" thickBot="1">
      <c r="A81" s="391" t="s">
        <v>71</v>
      </c>
      <c r="B81" s="392"/>
      <c r="C81" s="392"/>
      <c r="D81" s="392"/>
      <c r="E81" s="29"/>
      <c r="I81" s="388"/>
      <c r="J81" s="389"/>
      <c r="K81" s="389"/>
      <c r="L81" s="389"/>
      <c r="M81" s="389"/>
      <c r="N81" s="389"/>
      <c r="O81" s="389"/>
      <c r="P81" s="389"/>
      <c r="Q81" s="389"/>
      <c r="R81" s="390"/>
    </row>
    <row r="82" spans="1:18" ht="15" thickBot="1">
      <c r="A82" s="366" t="s">
        <v>72</v>
      </c>
      <c r="B82" s="367"/>
      <c r="C82" s="367"/>
      <c r="D82" s="367"/>
      <c r="E82" s="28"/>
    </row>
    <row r="84" spans="1:18" ht="18">
      <c r="F84" s="22" t="s">
        <v>105</v>
      </c>
      <c r="G84" s="2" t="e">
        <f>'Calcoli Foglio1'!#REF!</f>
        <v>#REF!</v>
      </c>
    </row>
    <row r="86" spans="1:18" ht="15" thickBot="1"/>
    <row r="87" spans="1:18" ht="15" thickBot="1">
      <c r="A87" s="393" t="s">
        <v>73</v>
      </c>
      <c r="B87" s="394"/>
      <c r="C87" s="395"/>
    </row>
    <row r="88" spans="1:18" ht="15" thickBot="1"/>
    <row r="89" spans="1:18">
      <c r="A89" s="356" t="s">
        <v>107</v>
      </c>
      <c r="B89" s="357"/>
      <c r="C89" s="357"/>
      <c r="D89" s="357"/>
      <c r="E89" s="358"/>
      <c r="I89" s="376" t="s">
        <v>132</v>
      </c>
      <c r="J89" s="377"/>
      <c r="K89" s="377"/>
      <c r="L89" s="377"/>
      <c r="M89" s="377"/>
      <c r="N89" s="377"/>
      <c r="O89" s="377"/>
      <c r="P89" s="377"/>
      <c r="Q89" s="377"/>
      <c r="R89" s="378"/>
    </row>
    <row r="90" spans="1:18">
      <c r="A90" s="391" t="s">
        <v>75</v>
      </c>
      <c r="B90" s="392"/>
      <c r="C90" s="392"/>
      <c r="D90" s="392"/>
      <c r="E90" s="398"/>
      <c r="I90" s="379"/>
      <c r="J90" s="380"/>
      <c r="K90" s="380"/>
      <c r="L90" s="380"/>
      <c r="M90" s="380"/>
      <c r="N90" s="380"/>
      <c r="O90" s="380"/>
      <c r="P90" s="380"/>
      <c r="Q90" s="380"/>
      <c r="R90" s="381"/>
    </row>
    <row r="91" spans="1:18" ht="15" thickBot="1">
      <c r="A91" s="366" t="s">
        <v>76</v>
      </c>
      <c r="B91" s="367"/>
      <c r="C91" s="367"/>
      <c r="D91" s="367"/>
      <c r="E91" s="399"/>
      <c r="I91" s="382"/>
      <c r="J91" s="383"/>
      <c r="K91" s="383"/>
      <c r="L91" s="383"/>
      <c r="M91" s="383"/>
      <c r="N91" s="383"/>
      <c r="O91" s="383"/>
      <c r="P91" s="383"/>
      <c r="Q91" s="383"/>
      <c r="R91" s="384"/>
    </row>
    <row r="93" spans="1:18" ht="18">
      <c r="F93" s="22" t="s">
        <v>111</v>
      </c>
      <c r="G93" s="2">
        <f>'Calcoli Foglio1'!F125</f>
        <v>0</v>
      </c>
    </row>
    <row r="95" spans="1:18">
      <c r="F95" s="22" t="s">
        <v>79</v>
      </c>
      <c r="G95" s="2" t="e">
        <f>'Calcoli Foglio1'!#REF!</f>
        <v>#REF!</v>
      </c>
    </row>
    <row r="98" spans="1:5" ht="15" thickBot="1"/>
    <row r="99" spans="1:5" ht="15" thickBot="1">
      <c r="A99" s="393" t="s">
        <v>80</v>
      </c>
      <c r="B99" s="394"/>
      <c r="C99" s="395"/>
    </row>
    <row r="101" spans="1:5">
      <c r="A101" s="23" t="s">
        <v>88</v>
      </c>
      <c r="B101" s="24">
        <f>'Calcoli Foglio1'!E132</f>
        <v>1.4</v>
      </c>
    </row>
    <row r="102" spans="1:5">
      <c r="A102" s="23" t="s">
        <v>89</v>
      </c>
      <c r="B102" s="24" t="e">
        <f>'Calcoli Foglio1'!#REF!</f>
        <v>#REF!</v>
      </c>
    </row>
    <row r="103" spans="1:5">
      <c r="A103" s="23" t="s">
        <v>90</v>
      </c>
      <c r="B103" s="24" t="e">
        <f>'Calcoli Foglio1'!#REF!</f>
        <v>#REF!</v>
      </c>
    </row>
    <row r="104" spans="1:5" ht="15" thickBot="1"/>
    <row r="105" spans="1:5" ht="15" thickBot="1">
      <c r="A105" s="393" t="s">
        <v>96</v>
      </c>
      <c r="B105" s="394"/>
      <c r="C105" s="395"/>
    </row>
    <row r="107" spans="1:5">
      <c r="A107" s="23" t="s">
        <v>97</v>
      </c>
      <c r="B107" s="21">
        <f>'Calcoli Foglio1'!B138</f>
        <v>0</v>
      </c>
    </row>
    <row r="109" spans="1:5" ht="29.25" customHeight="1">
      <c r="A109" s="15" t="s">
        <v>98</v>
      </c>
      <c r="B109" s="21" t="e">
        <f>'Calcoli Foglio1'!#REF!</f>
        <v>#REF!</v>
      </c>
    </row>
    <row r="110" spans="1:5">
      <c r="E110" s="14"/>
    </row>
    <row r="111" spans="1:5">
      <c r="E111" s="14"/>
    </row>
    <row r="112" spans="1:5">
      <c r="E112" s="14"/>
    </row>
    <row r="113" spans="1:5" ht="15.75" customHeight="1"/>
    <row r="114" spans="1:5" ht="15.75" customHeight="1"/>
    <row r="115" spans="1:5" ht="15.75" customHeight="1"/>
    <row r="116" spans="1:5" ht="15.75" customHeight="1"/>
    <row r="120" spans="1:5" ht="15" thickBot="1"/>
    <row r="121" spans="1:5" ht="15" customHeight="1">
      <c r="A121" s="368" t="s">
        <v>162</v>
      </c>
      <c r="B121" s="369"/>
      <c r="C121" s="369"/>
      <c r="D121" s="372" t="e">
        <f>'Calcoli Foglio1'!#REF!</f>
        <v>#REF!</v>
      </c>
      <c r="E121" s="373"/>
    </row>
    <row r="122" spans="1:5" ht="15" customHeight="1" thickBot="1">
      <c r="A122" s="370"/>
      <c r="B122" s="371"/>
      <c r="C122" s="371"/>
      <c r="D122" s="374"/>
      <c r="E122" s="375"/>
    </row>
  </sheetData>
  <sheetProtection selectLockedCells="1"/>
  <mergeCells count="78">
    <mergeCell ref="F14:G14"/>
    <mergeCell ref="A48:C48"/>
    <mergeCell ref="A89:E89"/>
    <mergeCell ref="A13:B13"/>
    <mergeCell ref="A15:B15"/>
    <mergeCell ref="A14:B14"/>
    <mergeCell ref="E22:G22"/>
    <mergeCell ref="E21:G21"/>
    <mergeCell ref="A72:E72"/>
    <mergeCell ref="A36:C36"/>
    <mergeCell ref="C19:C20"/>
    <mergeCell ref="I43:R45"/>
    <mergeCell ref="I71:R73"/>
    <mergeCell ref="F71:F75"/>
    <mergeCell ref="A61:D61"/>
    <mergeCell ref="A62:D62"/>
    <mergeCell ref="A64:D64"/>
    <mergeCell ref="A65:D65"/>
    <mergeCell ref="A70:E70"/>
    <mergeCell ref="A71:E71"/>
    <mergeCell ref="A58:C58"/>
    <mergeCell ref="A55:C55"/>
    <mergeCell ref="A16:B16"/>
    <mergeCell ref="A17:B17"/>
    <mergeCell ref="A18:B18"/>
    <mergeCell ref="H14:H17"/>
    <mergeCell ref="F15:G15"/>
    <mergeCell ref="G28:G30"/>
    <mergeCell ref="A25:C25"/>
    <mergeCell ref="A27:F27"/>
    <mergeCell ref="A39:C39"/>
    <mergeCell ref="I37:R39"/>
    <mergeCell ref="A50:C50"/>
    <mergeCell ref="A51:C51"/>
    <mergeCell ref="I61:R63"/>
    <mergeCell ref="A38:C38"/>
    <mergeCell ref="A42:C42"/>
    <mergeCell ref="I50:R52"/>
    <mergeCell ref="I55:R56"/>
    <mergeCell ref="A44:C44"/>
    <mergeCell ref="A73:E73"/>
    <mergeCell ref="A80:E80"/>
    <mergeCell ref="A87:C87"/>
    <mergeCell ref="A63:D63"/>
    <mergeCell ref="E90:E91"/>
    <mergeCell ref="A75:E75"/>
    <mergeCell ref="A78:C78"/>
    <mergeCell ref="A74:E74"/>
    <mergeCell ref="A121:C122"/>
    <mergeCell ref="D121:E122"/>
    <mergeCell ref="I89:R91"/>
    <mergeCell ref="I80:R81"/>
    <mergeCell ref="A81:D81"/>
    <mergeCell ref="A105:C105"/>
    <mergeCell ref="A99:C99"/>
    <mergeCell ref="A90:D90"/>
    <mergeCell ref="A91:D91"/>
    <mergeCell ref="A82:D82"/>
    <mergeCell ref="J10:R11"/>
    <mergeCell ref="A11:C11"/>
    <mergeCell ref="E13:H13"/>
    <mergeCell ref="E20:H20"/>
    <mergeCell ref="A60:E60"/>
    <mergeCell ref="A28:F28"/>
    <mergeCell ref="A29:F29"/>
    <mergeCell ref="A30:F30"/>
    <mergeCell ref="I28:R30"/>
    <mergeCell ref="A45:C45"/>
    <mergeCell ref="J20:R23"/>
    <mergeCell ref="F16:G16"/>
    <mergeCell ref="F17:G17"/>
    <mergeCell ref="A5:G5"/>
    <mergeCell ref="C2:I3"/>
    <mergeCell ref="A6:F6"/>
    <mergeCell ref="A7:F7"/>
    <mergeCell ref="A8:G9"/>
    <mergeCell ref="A12:B12"/>
    <mergeCell ref="J14:R17"/>
  </mergeCells>
  <phoneticPr fontId="0" type="noConversion"/>
  <conditionalFormatting sqref="C17">
    <cfRule type="notContainsBlanks" dxfId="28" priority="30" stopIfTrue="1">
      <formula>LEN(TRIM(C17))&gt;0</formula>
    </cfRule>
  </conditionalFormatting>
  <conditionalFormatting sqref="H21">
    <cfRule type="notContainsBlanks" dxfId="27" priority="29" stopIfTrue="1">
      <formula>LEN(TRIM(H21))&gt;0</formula>
    </cfRule>
  </conditionalFormatting>
  <conditionalFormatting sqref="H22">
    <cfRule type="notContainsBlanks" dxfId="26" priority="28" stopIfTrue="1">
      <formula>LEN(TRIM(H22))&gt;0</formula>
    </cfRule>
  </conditionalFormatting>
  <conditionalFormatting sqref="D38">
    <cfRule type="cellIs" dxfId="25" priority="27" stopIfTrue="1" operator="greaterThan">
      <formula>0</formula>
    </cfRule>
  </conditionalFormatting>
  <conditionalFormatting sqref="D39">
    <cfRule type="notContainsBlanks" dxfId="24" priority="26" stopIfTrue="1">
      <formula>LEN(TRIM(D39))&gt;0</formula>
    </cfRule>
  </conditionalFormatting>
  <conditionalFormatting sqref="D44">
    <cfRule type="notContainsBlanks" dxfId="23" priority="25" stopIfTrue="1">
      <formula>LEN(TRIM(D44))&gt;0</formula>
    </cfRule>
  </conditionalFormatting>
  <conditionalFormatting sqref="D45">
    <cfRule type="notContainsBlanks" dxfId="22" priority="24" stopIfTrue="1">
      <formula>LEN(TRIM(D45))&gt;0</formula>
    </cfRule>
  </conditionalFormatting>
  <conditionalFormatting sqref="D50">
    <cfRule type="notContainsBlanks" dxfId="21" priority="23" stopIfTrue="1">
      <formula>LEN(TRIM(D50))&gt;0</formula>
    </cfRule>
  </conditionalFormatting>
  <conditionalFormatting sqref="D51">
    <cfRule type="notContainsBlanks" dxfId="20" priority="22" stopIfTrue="1">
      <formula>LEN(TRIM(D51))&gt;0</formula>
    </cfRule>
  </conditionalFormatting>
  <conditionalFormatting sqref="D55">
    <cfRule type="notContainsBlanks" dxfId="19" priority="21" stopIfTrue="1">
      <formula>LEN(TRIM(D55))&gt;0</formula>
    </cfRule>
  </conditionalFormatting>
  <conditionalFormatting sqref="E62">
    <cfRule type="notContainsBlanks" dxfId="18" priority="20" stopIfTrue="1">
      <formula>LEN(TRIM(E62))&gt;0</formula>
    </cfRule>
  </conditionalFormatting>
  <conditionalFormatting sqref="E63">
    <cfRule type="notContainsBlanks" dxfId="17" priority="19" stopIfTrue="1">
      <formula>LEN(TRIM(E63))&gt;0</formula>
    </cfRule>
  </conditionalFormatting>
  <conditionalFormatting sqref="E64">
    <cfRule type="notContainsBlanks" dxfId="16" priority="18" stopIfTrue="1">
      <formula>LEN(TRIM(E64))&gt;0</formula>
    </cfRule>
  </conditionalFormatting>
  <conditionalFormatting sqref="E65">
    <cfRule type="notContainsBlanks" dxfId="15" priority="17" stopIfTrue="1">
      <formula>LEN(TRIM(E65))&gt;0</formula>
    </cfRule>
  </conditionalFormatting>
  <conditionalFormatting sqref="E81">
    <cfRule type="notContainsBlanks" dxfId="14" priority="16" stopIfTrue="1">
      <formula>LEN(TRIM(E81))&gt;0</formula>
    </cfRule>
  </conditionalFormatting>
  <conditionalFormatting sqref="E82">
    <cfRule type="notContainsBlanks" dxfId="13" priority="15" stopIfTrue="1">
      <formula>LEN(TRIM(E82))&gt;0</formula>
    </cfRule>
  </conditionalFormatting>
  <conditionalFormatting sqref="D39">
    <cfRule type="cellIs" dxfId="12" priority="14" stopIfTrue="1" operator="greaterThan">
      <formula>0</formula>
    </cfRule>
  </conditionalFormatting>
  <conditionalFormatting sqref="D44">
    <cfRule type="notContainsBlanks" dxfId="11" priority="13" stopIfTrue="1">
      <formula>LEN(TRIM(D44))&gt;0</formula>
    </cfRule>
  </conditionalFormatting>
  <conditionalFormatting sqref="D44">
    <cfRule type="cellIs" dxfId="10" priority="12" stopIfTrue="1" operator="greaterThan">
      <formula>0</formula>
    </cfRule>
  </conditionalFormatting>
  <conditionalFormatting sqref="D45">
    <cfRule type="notContainsBlanks" dxfId="9" priority="11" stopIfTrue="1">
      <formula>LEN(TRIM(D45))&gt;0</formula>
    </cfRule>
  </conditionalFormatting>
  <conditionalFormatting sqref="D45">
    <cfRule type="cellIs" dxfId="8" priority="10" stopIfTrue="1" operator="greaterThan">
      <formula>0</formula>
    </cfRule>
  </conditionalFormatting>
  <conditionalFormatting sqref="D50">
    <cfRule type="notContainsBlanks" dxfId="7" priority="9" stopIfTrue="1">
      <formula>LEN(TRIM(D50))&gt;0</formula>
    </cfRule>
  </conditionalFormatting>
  <conditionalFormatting sqref="D50">
    <cfRule type="cellIs" dxfId="6" priority="8" stopIfTrue="1" operator="greaterThan">
      <formula>0</formula>
    </cfRule>
  </conditionalFormatting>
  <conditionalFormatting sqref="D51">
    <cfRule type="notContainsBlanks" dxfId="5" priority="7" stopIfTrue="1">
      <formula>LEN(TRIM(D51))&gt;0</formula>
    </cfRule>
  </conditionalFormatting>
  <conditionalFormatting sqref="D51">
    <cfRule type="cellIs" dxfId="4" priority="6" stopIfTrue="1" operator="greaterThan">
      <formula>0</formula>
    </cfRule>
  </conditionalFormatting>
  <conditionalFormatting sqref="H14:H17">
    <cfRule type="notContainsBlanks" dxfId="3" priority="5" stopIfTrue="1">
      <formula>LEN(TRIM(H14))&gt;0</formula>
    </cfRule>
  </conditionalFormatting>
  <conditionalFormatting sqref="G28:G30">
    <cfRule type="notContainsBlanks" dxfId="2" priority="4" stopIfTrue="1">
      <formula>LEN(TRIM(G28))&gt;0</formula>
    </cfRule>
  </conditionalFormatting>
  <conditionalFormatting sqref="F71:F75">
    <cfRule type="notContainsBlanks" dxfId="1" priority="3" stopIfTrue="1">
      <formula>LEN(TRIM(F71))&gt;0</formula>
    </cfRule>
  </conditionalFormatting>
  <conditionalFormatting sqref="E90:E91">
    <cfRule type="notContainsBlanks" dxfId="0" priority="2" stopIfTrue="1">
      <formula>LEN(TRIM(E90))&gt;0</formula>
    </cfRule>
  </conditionalFormatting>
  <dataValidations count="7">
    <dataValidation type="list" allowBlank="1" showInputMessage="1" showErrorMessage="1" sqref="C17">
      <formula1>codIPPC</formula1>
    </dataValidation>
    <dataValidation type="list" allowBlank="1" showInputMessage="1" showErrorMessage="1" sqref="H14:H17">
      <formula1>TipoISTR</formula1>
    </dataValidation>
    <dataValidation type="list" allowBlank="1" showInputMessage="1" showErrorMessage="1" sqref="H21:H22 E62:E65 D55 E81:E82">
      <formula1>SI_NO</formula1>
    </dataValidation>
    <dataValidation type="list" allowBlank="1" showInputMessage="1" showErrorMessage="1" sqref="F71:F75">
      <formula1>RUM</formula1>
    </dataValidation>
    <dataValidation type="list" allowBlank="1" showInputMessage="1" showErrorMessage="1" sqref="G28">
      <formula1>TipoIMP</formula1>
    </dataValidation>
    <dataValidation type="list" allowBlank="1" showInputMessage="1" showErrorMessage="1" sqref="E90:E91">
      <formula1>Domanda</formula1>
    </dataValidation>
    <dataValidation type="list" allowBlank="1" showInputMessage="1" showErrorMessage="1" sqref="F114:F116">
      <formula1>ACCONTO</formula1>
    </dataValidation>
  </dataValidations>
  <pageMargins left="0.7" right="0.7" top="0.75" bottom="0.75" header="0.3" footer="0.3"/>
  <pageSetup paperSize="9" scale="40" orientation="portrait" r:id="rId1"/>
  <rowBreaks count="2" manualBreakCount="2">
    <brk id="47" max="16383" man="1"/>
    <brk id="8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J263"/>
  <sheetViews>
    <sheetView tabSelected="1" topLeftCell="A44" zoomScale="85" zoomScaleNormal="85" workbookViewId="0">
      <selection activeCell="C10" sqref="C10"/>
    </sheetView>
  </sheetViews>
  <sheetFormatPr defaultRowHeight="14.25"/>
  <cols>
    <col min="1" max="1" width="20.19921875" style="186" customWidth="1"/>
    <col min="2" max="2" width="14.59765625" style="186" customWidth="1"/>
    <col min="3" max="3" width="43.3984375" style="186" customWidth="1"/>
    <col min="4" max="4" width="12" style="186" customWidth="1"/>
    <col min="5" max="5" width="19.5" style="186" customWidth="1"/>
    <col min="6" max="6" width="13.796875" style="186" customWidth="1"/>
    <col min="7" max="7" width="15.796875" style="186" customWidth="1"/>
    <col min="8" max="8" width="9.69921875" style="186" customWidth="1"/>
    <col min="9" max="9" width="12.3984375" style="186" customWidth="1"/>
    <col min="10" max="16384" width="8.796875" style="186"/>
  </cols>
  <sheetData>
    <row r="1" spans="1:8" ht="15" thickBot="1"/>
    <row r="2" spans="1:8">
      <c r="B2" s="451" t="s">
        <v>231</v>
      </c>
      <c r="C2" s="452"/>
      <c r="D2" s="452"/>
      <c r="E2" s="452"/>
      <c r="F2" s="452"/>
      <c r="G2" s="452"/>
      <c r="H2" s="453"/>
    </row>
    <row r="3" spans="1:8" ht="39" customHeight="1" thickBot="1">
      <c r="B3" s="454"/>
      <c r="C3" s="455"/>
      <c r="D3" s="455"/>
      <c r="E3" s="455"/>
      <c r="F3" s="455"/>
      <c r="G3" s="455"/>
      <c r="H3" s="456"/>
    </row>
    <row r="4" spans="1:8" ht="21" customHeight="1" thickBot="1"/>
    <row r="5" spans="1:8" ht="20.25" thickBot="1">
      <c r="A5" s="457" t="s">
        <v>112</v>
      </c>
      <c r="B5" s="458"/>
      <c r="C5" s="459"/>
    </row>
    <row r="6" spans="1:8" ht="18">
      <c r="A6" s="460" t="s">
        <v>81</v>
      </c>
      <c r="B6" s="461"/>
      <c r="C6" s="183"/>
    </row>
    <row r="7" spans="1:8" ht="18">
      <c r="A7" s="462" t="s">
        <v>99</v>
      </c>
      <c r="B7" s="463"/>
      <c r="C7" s="184"/>
    </row>
    <row r="8" spans="1:8" ht="18">
      <c r="A8" s="462" t="s">
        <v>82</v>
      </c>
      <c r="B8" s="463"/>
      <c r="C8" s="184"/>
    </row>
    <row r="9" spans="1:8" ht="18.75" thickBot="1">
      <c r="A9" s="449" t="s">
        <v>251</v>
      </c>
      <c r="B9" s="450"/>
      <c r="C9" s="185"/>
    </row>
    <row r="10" spans="1:8" ht="18.75" thickBot="1">
      <c r="A10" s="449" t="s">
        <v>250</v>
      </c>
      <c r="B10" s="450"/>
      <c r="C10" s="300"/>
    </row>
    <row r="13" spans="1:8" ht="15" thickBot="1"/>
    <row r="14" spans="1:8" ht="20.25" thickBot="1">
      <c r="A14" s="464" t="s">
        <v>96</v>
      </c>
      <c r="B14" s="465"/>
      <c r="C14" s="466"/>
    </row>
    <row r="15" spans="1:8" ht="18">
      <c r="A15" s="187"/>
    </row>
    <row r="26" spans="1:7" ht="24">
      <c r="A26" s="188" t="s">
        <v>244</v>
      </c>
    </row>
    <row r="27" spans="1:7" ht="15" thickBot="1"/>
    <row r="28" spans="1:7" ht="15" thickBot="1">
      <c r="A28" s="467" t="s">
        <v>2</v>
      </c>
      <c r="B28" s="468"/>
      <c r="C28" s="468"/>
      <c r="D28" s="468"/>
      <c r="E28" s="468"/>
      <c r="F28" s="469"/>
    </row>
    <row r="29" spans="1:7">
      <c r="A29" s="470" t="s">
        <v>185</v>
      </c>
      <c r="B29" s="471"/>
      <c r="C29" s="471"/>
      <c r="D29" s="471"/>
      <c r="E29" s="471"/>
      <c r="F29" s="472"/>
      <c r="G29" s="446"/>
    </row>
    <row r="30" spans="1:7">
      <c r="A30" s="473" t="s">
        <v>0</v>
      </c>
      <c r="B30" s="474"/>
      <c r="C30" s="474"/>
      <c r="D30" s="474"/>
      <c r="E30" s="474"/>
      <c r="F30" s="475"/>
      <c r="G30" s="447"/>
    </row>
    <row r="31" spans="1:7" ht="15" thickBot="1">
      <c r="A31" s="476" t="s">
        <v>1</v>
      </c>
      <c r="B31" s="477"/>
      <c r="C31" s="477"/>
      <c r="D31" s="477"/>
      <c r="E31" s="477"/>
      <c r="F31" s="478"/>
      <c r="G31" s="448"/>
    </row>
    <row r="32" spans="1:7" ht="21.75" thickBot="1">
      <c r="F32" s="189" t="s">
        <v>212</v>
      </c>
      <c r="G32" s="190">
        <f>SUM(B34:D34)</f>
        <v>0</v>
      </c>
    </row>
    <row r="34" spans="1:7" hidden="1">
      <c r="A34" s="186" t="s">
        <v>6</v>
      </c>
      <c r="B34" s="191">
        <f>IF(G29=1,2500,)</f>
        <v>0</v>
      </c>
      <c r="C34" s="191">
        <f>IF(G29=2,2000,)</f>
        <v>0</v>
      </c>
      <c r="D34" s="191">
        <f>IF(G29=3,1000,)</f>
        <v>0</v>
      </c>
    </row>
    <row r="37" spans="1:7" ht="24">
      <c r="A37" s="188" t="s">
        <v>245</v>
      </c>
    </row>
    <row r="38" spans="1:7" ht="15" thickBot="1">
      <c r="D38" s="192" t="s">
        <v>169</v>
      </c>
      <c r="E38" s="192" t="s">
        <v>165</v>
      </c>
    </row>
    <row r="39" spans="1:7">
      <c r="A39" s="479" t="s">
        <v>164</v>
      </c>
      <c r="B39" s="480"/>
      <c r="C39" s="480"/>
      <c r="D39" s="284"/>
      <c r="E39" s="193">
        <f>CALCOLI!E7</f>
        <v>0</v>
      </c>
    </row>
    <row r="40" spans="1:7">
      <c r="A40" s="481" t="s">
        <v>170</v>
      </c>
      <c r="B40" s="482"/>
      <c r="C40" s="482"/>
      <c r="D40" s="285"/>
      <c r="E40" s="194">
        <f>CALCOLI!E8</f>
        <v>0</v>
      </c>
    </row>
    <row r="41" spans="1:7">
      <c r="A41" s="481" t="s">
        <v>168</v>
      </c>
      <c r="B41" s="482"/>
      <c r="C41" s="482"/>
      <c r="D41" s="285"/>
      <c r="E41" s="194">
        <f>CALCOLI!E9</f>
        <v>0</v>
      </c>
    </row>
    <row r="42" spans="1:7">
      <c r="A42" s="481" t="s">
        <v>166</v>
      </c>
      <c r="B42" s="482"/>
      <c r="C42" s="482"/>
      <c r="D42" s="285"/>
      <c r="E42" s="194">
        <f>CALCOLI!E10</f>
        <v>0</v>
      </c>
    </row>
    <row r="43" spans="1:7" ht="15" thickBot="1">
      <c r="A43" s="483" t="s">
        <v>167</v>
      </c>
      <c r="B43" s="484"/>
      <c r="C43" s="484"/>
      <c r="D43" s="286"/>
      <c r="E43" s="195">
        <f>CALCOLI!E11</f>
        <v>0</v>
      </c>
    </row>
    <row r="44" spans="1:7" ht="21.75" thickBot="1">
      <c r="A44" s="196"/>
      <c r="B44" s="196"/>
      <c r="C44" s="196"/>
      <c r="D44" s="197" t="s">
        <v>214</v>
      </c>
      <c r="E44" s="198">
        <f>SUM(E39:E43)</f>
        <v>0</v>
      </c>
    </row>
    <row r="45" spans="1:7" ht="15" thickBot="1"/>
    <row r="46" spans="1:7" ht="15">
      <c r="A46" s="485" t="s">
        <v>21</v>
      </c>
      <c r="B46" s="487" t="s">
        <v>20</v>
      </c>
      <c r="C46" s="487"/>
      <c r="D46" s="487"/>
      <c r="E46" s="487"/>
      <c r="F46" s="487"/>
      <c r="G46" s="488"/>
    </row>
    <row r="47" spans="1:7" ht="15.75" thickBot="1">
      <c r="A47" s="486"/>
      <c r="B47" s="199">
        <v>1</v>
      </c>
      <c r="C47" s="199" t="s">
        <v>15</v>
      </c>
      <c r="D47" s="199" t="s">
        <v>16</v>
      </c>
      <c r="E47" s="199" t="s">
        <v>17</v>
      </c>
      <c r="F47" s="199" t="s">
        <v>18</v>
      </c>
      <c r="G47" s="200" t="s">
        <v>19</v>
      </c>
    </row>
    <row r="48" spans="1:7" ht="18" customHeight="1">
      <c r="A48" s="201" t="s">
        <v>14</v>
      </c>
      <c r="B48" s="489">
        <v>200</v>
      </c>
      <c r="C48" s="489"/>
      <c r="D48" s="489"/>
      <c r="E48" s="489"/>
      <c r="F48" s="489"/>
      <c r="G48" s="490"/>
    </row>
    <row r="49" spans="1:7" ht="18" customHeight="1">
      <c r="A49" s="202" t="s">
        <v>10</v>
      </c>
      <c r="B49" s="203">
        <v>800</v>
      </c>
      <c r="C49" s="203">
        <v>1250</v>
      </c>
      <c r="D49" s="203">
        <v>2000</v>
      </c>
      <c r="E49" s="203">
        <v>3000</v>
      </c>
      <c r="F49" s="203">
        <v>4500</v>
      </c>
      <c r="G49" s="204">
        <v>12000</v>
      </c>
    </row>
    <row r="50" spans="1:7" ht="18" customHeight="1">
      <c r="A50" s="202" t="s">
        <v>11</v>
      </c>
      <c r="B50" s="203">
        <v>1500</v>
      </c>
      <c r="C50" s="203">
        <v>2500</v>
      </c>
      <c r="D50" s="203">
        <v>4000</v>
      </c>
      <c r="E50" s="203">
        <v>5000</v>
      </c>
      <c r="F50" s="203">
        <v>7000</v>
      </c>
      <c r="G50" s="204">
        <v>20000</v>
      </c>
    </row>
    <row r="51" spans="1:7" ht="18" customHeight="1">
      <c r="A51" s="202" t="s">
        <v>12</v>
      </c>
      <c r="B51" s="203">
        <v>3000</v>
      </c>
      <c r="C51" s="203">
        <v>7500</v>
      </c>
      <c r="D51" s="203">
        <v>12000</v>
      </c>
      <c r="E51" s="203">
        <v>16500</v>
      </c>
      <c r="F51" s="203">
        <v>20000</v>
      </c>
      <c r="G51" s="204">
        <v>33000</v>
      </c>
    </row>
    <row r="52" spans="1:7" ht="18" customHeight="1" thickBot="1">
      <c r="A52" s="205" t="s">
        <v>13</v>
      </c>
      <c r="B52" s="206">
        <v>3500</v>
      </c>
      <c r="C52" s="206">
        <v>8000</v>
      </c>
      <c r="D52" s="206">
        <v>16000</v>
      </c>
      <c r="E52" s="206">
        <v>30000</v>
      </c>
      <c r="F52" s="206">
        <v>34000</v>
      </c>
      <c r="G52" s="207">
        <v>49000</v>
      </c>
    </row>
    <row r="53" spans="1:7">
      <c r="D53" s="208" t="s">
        <v>186</v>
      </c>
    </row>
    <row r="54" spans="1:7">
      <c r="D54" s="208"/>
    </row>
    <row r="56" spans="1:7" ht="24">
      <c r="A56" s="188" t="s">
        <v>246</v>
      </c>
    </row>
    <row r="57" spans="1:7" ht="18.75" thickBot="1">
      <c r="A57" s="209"/>
      <c r="D57" s="192" t="s">
        <v>171</v>
      </c>
      <c r="E57" s="192" t="s">
        <v>165</v>
      </c>
    </row>
    <row r="58" spans="1:7">
      <c r="A58" s="479" t="s">
        <v>239</v>
      </c>
      <c r="B58" s="480"/>
      <c r="C58" s="480"/>
      <c r="D58" s="287"/>
      <c r="E58" s="210">
        <f>CALCOLI!E36</f>
        <v>0</v>
      </c>
    </row>
    <row r="59" spans="1:7">
      <c r="A59" s="481" t="s">
        <v>240</v>
      </c>
      <c r="B59" s="482"/>
      <c r="C59" s="482"/>
      <c r="D59" s="288"/>
      <c r="E59" s="211">
        <f>CALCOLI!E37</f>
        <v>0</v>
      </c>
    </row>
    <row r="60" spans="1:7">
      <c r="A60" s="481" t="s">
        <v>241</v>
      </c>
      <c r="B60" s="482"/>
      <c r="C60" s="482"/>
      <c r="D60" s="288"/>
      <c r="E60" s="211">
        <f>CALCOLI!E38</f>
        <v>0</v>
      </c>
    </row>
    <row r="61" spans="1:7">
      <c r="A61" s="481" t="s">
        <v>242</v>
      </c>
      <c r="B61" s="482"/>
      <c r="C61" s="482"/>
      <c r="D61" s="288"/>
      <c r="E61" s="211">
        <f>CALCOLI!E39</f>
        <v>0</v>
      </c>
    </row>
    <row r="62" spans="1:7">
      <c r="A62" s="481" t="s">
        <v>243</v>
      </c>
      <c r="B62" s="482"/>
      <c r="C62" s="482"/>
      <c r="D62" s="288"/>
      <c r="E62" s="211">
        <f>CALCOLI!E40</f>
        <v>0</v>
      </c>
    </row>
    <row r="63" spans="1:7" ht="15" thickBot="1">
      <c r="A63" s="483" t="s">
        <v>237</v>
      </c>
      <c r="B63" s="484"/>
      <c r="C63" s="484"/>
      <c r="D63" s="289"/>
      <c r="E63" s="212">
        <f>CALCOLI!E41</f>
        <v>0</v>
      </c>
    </row>
    <row r="64" spans="1:7" ht="21.75" thickBot="1">
      <c r="A64" s="196"/>
      <c r="B64" s="196"/>
      <c r="C64" s="196"/>
      <c r="D64" s="197" t="s">
        <v>216</v>
      </c>
      <c r="E64" s="198">
        <f>SUM(E58:E63)</f>
        <v>0</v>
      </c>
    </row>
    <row r="65" spans="1:5" ht="24" customHeight="1" thickBot="1">
      <c r="A65" s="196"/>
      <c r="B65" s="196"/>
      <c r="C65" s="196"/>
    </row>
    <row r="66" spans="1:5" ht="22.5" customHeight="1">
      <c r="A66" s="491" t="s">
        <v>21</v>
      </c>
      <c r="B66" s="493" t="s">
        <v>238</v>
      </c>
      <c r="C66" s="493"/>
      <c r="D66" s="493"/>
      <c r="E66" s="494"/>
    </row>
    <row r="67" spans="1:5">
      <c r="A67" s="492"/>
      <c r="B67" s="213">
        <v>1</v>
      </c>
      <c r="C67" s="213" t="s">
        <v>15</v>
      </c>
      <c r="D67" s="213" t="s">
        <v>16</v>
      </c>
      <c r="E67" s="214" t="s">
        <v>27</v>
      </c>
    </row>
    <row r="68" spans="1:5" ht="15">
      <c r="A68" s="215" t="s">
        <v>28</v>
      </c>
      <c r="B68" s="203">
        <v>50</v>
      </c>
      <c r="C68" s="203">
        <v>100</v>
      </c>
      <c r="D68" s="203">
        <v>100</v>
      </c>
      <c r="E68" s="204">
        <v>400</v>
      </c>
    </row>
    <row r="69" spans="1:5" ht="15">
      <c r="A69" s="215" t="s">
        <v>10</v>
      </c>
      <c r="B69" s="203">
        <v>950</v>
      </c>
      <c r="C69" s="203">
        <v>1500</v>
      </c>
      <c r="D69" s="203">
        <v>2000</v>
      </c>
      <c r="E69" s="204">
        <v>5000</v>
      </c>
    </row>
    <row r="70" spans="1:5" ht="15">
      <c r="A70" s="215" t="s">
        <v>29</v>
      </c>
      <c r="B70" s="203">
        <v>1750</v>
      </c>
      <c r="C70" s="203">
        <v>2800</v>
      </c>
      <c r="D70" s="203">
        <v>4200</v>
      </c>
      <c r="E70" s="204">
        <v>8000</v>
      </c>
    </row>
    <row r="71" spans="1:5" ht="15">
      <c r="A71" s="215" t="s">
        <v>30</v>
      </c>
      <c r="B71" s="203">
        <v>2300</v>
      </c>
      <c r="C71" s="203">
        <v>3800</v>
      </c>
      <c r="D71" s="203">
        <v>5800</v>
      </c>
      <c r="E71" s="204">
        <v>10000</v>
      </c>
    </row>
    <row r="72" spans="1:5" ht="15">
      <c r="A72" s="215" t="s">
        <v>31</v>
      </c>
      <c r="B72" s="203">
        <v>3500</v>
      </c>
      <c r="C72" s="203">
        <v>7500</v>
      </c>
      <c r="D72" s="203">
        <v>15000</v>
      </c>
      <c r="E72" s="204">
        <v>29000</v>
      </c>
    </row>
    <row r="73" spans="1:5" ht="15.75" thickBot="1">
      <c r="A73" s="216" t="s">
        <v>32</v>
      </c>
      <c r="B73" s="206">
        <v>4500</v>
      </c>
      <c r="C73" s="206">
        <v>10000</v>
      </c>
      <c r="D73" s="206">
        <v>20000</v>
      </c>
      <c r="E73" s="207">
        <v>30000</v>
      </c>
    </row>
    <row r="74" spans="1:5">
      <c r="C74" s="208" t="s">
        <v>187</v>
      </c>
    </row>
    <row r="75" spans="1:5" ht="15" thickBot="1"/>
    <row r="76" spans="1:5" ht="24.75" thickBot="1">
      <c r="A76" s="188" t="s">
        <v>247</v>
      </c>
      <c r="B76" s="217"/>
      <c r="E76" s="218" t="s">
        <v>210</v>
      </c>
    </row>
    <row r="77" spans="1:5" ht="15" thickBot="1">
      <c r="D77" s="219" t="s">
        <v>179</v>
      </c>
      <c r="E77" s="220" t="s">
        <v>180</v>
      </c>
    </row>
    <row r="78" spans="1:5">
      <c r="A78" s="495" t="s">
        <v>270</v>
      </c>
      <c r="B78" s="496"/>
      <c r="C78" s="497"/>
      <c r="D78" s="290"/>
      <c r="E78" s="291"/>
    </row>
    <row r="79" spans="1:5" ht="15" thickBot="1">
      <c r="A79" s="498" t="s">
        <v>271</v>
      </c>
      <c r="B79" s="499"/>
      <c r="C79" s="500"/>
      <c r="D79" s="292"/>
      <c r="E79" s="293"/>
    </row>
    <row r="80" spans="1:5" ht="15" thickBot="1">
      <c r="A80" s="196"/>
      <c r="B80" s="196"/>
      <c r="C80" s="196"/>
      <c r="D80" s="221"/>
      <c r="E80" s="222"/>
    </row>
    <row r="81" spans="1:10" ht="15" thickBot="1">
      <c r="A81" s="503" t="s">
        <v>248</v>
      </c>
      <c r="B81" s="504"/>
      <c r="C81" s="504"/>
      <c r="D81" s="504"/>
      <c r="E81" s="504"/>
      <c r="F81" s="504"/>
      <c r="G81" s="505"/>
    </row>
    <row r="82" spans="1:10" ht="15" thickBot="1"/>
    <row r="83" spans="1:10" ht="46.5" customHeight="1">
      <c r="A83" s="501" t="s">
        <v>37</v>
      </c>
      <c r="B83" s="501">
        <v>0</v>
      </c>
      <c r="C83" s="223" t="s">
        <v>38</v>
      </c>
      <c r="D83" s="223" t="s">
        <v>40</v>
      </c>
      <c r="E83" s="223" t="s">
        <v>42</v>
      </c>
      <c r="F83" s="501" t="s">
        <v>44</v>
      </c>
      <c r="G83" s="501" t="s">
        <v>45</v>
      </c>
    </row>
    <row r="84" spans="1:10" ht="15" thickBot="1">
      <c r="A84" s="502"/>
      <c r="B84" s="502"/>
      <c r="C84" s="224" t="s">
        <v>39</v>
      </c>
      <c r="D84" s="224" t="s">
        <v>41</v>
      </c>
      <c r="E84" s="224" t="s">
        <v>43</v>
      </c>
      <c r="F84" s="502"/>
      <c r="G84" s="502"/>
    </row>
    <row r="85" spans="1:10" ht="24" customHeight="1" thickBot="1">
      <c r="A85" s="225" t="s">
        <v>46</v>
      </c>
      <c r="B85" s="226">
        <v>0</v>
      </c>
      <c r="C85" s="226">
        <v>500</v>
      </c>
      <c r="D85" s="226">
        <v>1000</v>
      </c>
      <c r="E85" s="226">
        <v>2200</v>
      </c>
      <c r="F85" s="226">
        <v>3200</v>
      </c>
      <c r="G85" s="226" t="s">
        <v>218</v>
      </c>
      <c r="H85" s="193">
        <f>'Calcoli Foglio1'!H80</f>
        <v>0</v>
      </c>
    </row>
    <row r="86" spans="1:10" ht="29.25" thickBot="1">
      <c r="A86" s="225" t="s">
        <v>47</v>
      </c>
      <c r="B86" s="226">
        <v>0</v>
      </c>
      <c r="C86" s="226">
        <v>0</v>
      </c>
      <c r="D86" s="226">
        <v>500</v>
      </c>
      <c r="E86" s="226">
        <v>1200</v>
      </c>
      <c r="F86" s="226">
        <v>1800</v>
      </c>
      <c r="G86" s="226" t="s">
        <v>219</v>
      </c>
      <c r="H86" s="227">
        <f>'Calcoli Foglio1'!H81</f>
        <v>0</v>
      </c>
    </row>
    <row r="88" spans="1:10" hidden="1">
      <c r="A88" s="228" t="s">
        <v>48</v>
      </c>
      <c r="B88" s="228">
        <f>IF($D$78=0,0,0)</f>
        <v>0</v>
      </c>
      <c r="C88" s="228">
        <f>IF(AND($D$78&gt;0,$D$78&lt;=1),500,0)</f>
        <v>0</v>
      </c>
      <c r="D88" s="228">
        <f>IF(AND($D$78&gt;1,$D$78&lt;=10),1000,0)</f>
        <v>0</v>
      </c>
      <c r="E88" s="228">
        <f>IF(AND($D$78&gt;10,$D$78&lt;=50),2200,0)</f>
        <v>0</v>
      </c>
      <c r="F88" s="228">
        <f>IF($D$78&gt;50,3200,0)</f>
        <v>0</v>
      </c>
      <c r="G88" s="229">
        <f>SUM(B88:F88)</f>
        <v>0</v>
      </c>
    </row>
    <row r="89" spans="1:10" hidden="1">
      <c r="A89" s="228" t="s">
        <v>49</v>
      </c>
      <c r="B89" s="228">
        <f>IF($D$79=0,0,0)</f>
        <v>0</v>
      </c>
      <c r="C89" s="228">
        <f>IF(AND($D$79&gt;0,$D$79&lt;=1),0,0)</f>
        <v>0</v>
      </c>
      <c r="D89" s="228">
        <f>IF(AND($D$79&gt;1,$D$79&lt;=10),500,0)</f>
        <v>0</v>
      </c>
      <c r="E89" s="228">
        <f>IF(AND($D$79&gt;10,$D$79&lt;=50),1200,0)</f>
        <v>0</v>
      </c>
      <c r="F89" s="228">
        <f>IF($D$79&gt;50,1800,0)</f>
        <v>0</v>
      </c>
      <c r="G89" s="229">
        <f>SUM(B89:F89)</f>
        <v>0</v>
      </c>
    </row>
    <row r="91" spans="1:10" ht="15" thickBot="1"/>
    <row r="92" spans="1:10" ht="15" thickBot="1">
      <c r="A92" s="503" t="s">
        <v>181</v>
      </c>
      <c r="B92" s="504"/>
      <c r="C92" s="504"/>
      <c r="D92" s="504"/>
      <c r="E92" s="504"/>
      <c r="F92" s="504"/>
      <c r="G92" s="505"/>
    </row>
    <row r="93" spans="1:10" ht="15" thickBot="1"/>
    <row r="94" spans="1:10" ht="30.75" customHeight="1">
      <c r="A94" s="509" t="s">
        <v>172</v>
      </c>
      <c r="B94" s="509">
        <v>0</v>
      </c>
      <c r="C94" s="230" t="s">
        <v>38</v>
      </c>
      <c r="D94" s="230" t="s">
        <v>174</v>
      </c>
      <c r="E94" s="230" t="s">
        <v>176</v>
      </c>
      <c r="F94" s="509" t="s">
        <v>178</v>
      </c>
      <c r="G94" s="509" t="s">
        <v>45</v>
      </c>
    </row>
    <row r="95" spans="1:10" ht="15" thickBot="1">
      <c r="A95" s="510"/>
      <c r="B95" s="510"/>
      <c r="C95" s="231" t="s">
        <v>173</v>
      </c>
      <c r="D95" s="231" t="s">
        <v>175</v>
      </c>
      <c r="E95" s="231" t="s">
        <v>177</v>
      </c>
      <c r="F95" s="510"/>
      <c r="G95" s="510"/>
      <c r="J95" s="192"/>
    </row>
    <row r="96" spans="1:10" ht="28.5" customHeight="1" thickBot="1">
      <c r="A96" s="232" t="s">
        <v>46</v>
      </c>
      <c r="B96" s="233">
        <v>0</v>
      </c>
      <c r="C96" s="233">
        <v>1200</v>
      </c>
      <c r="D96" s="233">
        <v>2400</v>
      </c>
      <c r="E96" s="233">
        <v>3600</v>
      </c>
      <c r="F96" s="233">
        <v>4800</v>
      </c>
      <c r="G96" s="234" t="s">
        <v>218</v>
      </c>
      <c r="H96" s="193">
        <f>'Calcoli Foglio1'!H91</f>
        <v>0</v>
      </c>
    </row>
    <row r="97" spans="1:8" ht="29.25" thickBot="1">
      <c r="A97" s="232" t="s">
        <v>47</v>
      </c>
      <c r="B97" s="233">
        <v>0</v>
      </c>
      <c r="C97" s="233">
        <v>1000</v>
      </c>
      <c r="D97" s="233">
        <v>2000</v>
      </c>
      <c r="E97" s="233">
        <v>3000</v>
      </c>
      <c r="F97" s="233">
        <v>4000</v>
      </c>
      <c r="G97" s="233" t="s">
        <v>219</v>
      </c>
      <c r="H97" s="227">
        <f>'Calcoli Foglio1'!H92</f>
        <v>0</v>
      </c>
    </row>
    <row r="99" spans="1:8" hidden="1">
      <c r="A99" s="228" t="s">
        <v>48</v>
      </c>
      <c r="B99" s="228">
        <f>IF($E$78=0,0,0)</f>
        <v>0</v>
      </c>
      <c r="C99" s="228">
        <f>IF(AND($E$78&gt;0,$E$78&lt;=400000),1200,0)</f>
        <v>0</v>
      </c>
      <c r="D99" s="228">
        <f>IF(AND($E$78&gt;400000,$E$78&lt;=800000),2400,0)</f>
        <v>0</v>
      </c>
      <c r="E99" s="228">
        <f>IF(AND($E$78&gt;800000,$E$78&lt;=1600000),3600,0)</f>
        <v>0</v>
      </c>
      <c r="F99" s="228">
        <f>IF($E$78&gt;1600000,4800,0)</f>
        <v>0</v>
      </c>
      <c r="G99" s="229">
        <f>SUM(B99:F99)</f>
        <v>0</v>
      </c>
    </row>
    <row r="100" spans="1:8" hidden="1">
      <c r="A100" s="228" t="s">
        <v>49</v>
      </c>
      <c r="B100" s="228">
        <f>IF($E$79=0,0,0)</f>
        <v>0</v>
      </c>
      <c r="C100" s="228">
        <f>IF(AND($E$79&gt;0,$E$79&lt;=400000),1200,0)</f>
        <v>0</v>
      </c>
      <c r="D100" s="228">
        <f>IF(AND($E$79&gt;400000,$E$79&lt;=800000),2400,0)</f>
        <v>0</v>
      </c>
      <c r="E100" s="228">
        <f>IF(AND($E$79&gt;800000,$E$79&lt;=1600000),3600,0)</f>
        <v>0</v>
      </c>
      <c r="F100" s="228">
        <f>IF($E$79&gt;1600000,4800,0)</f>
        <v>0</v>
      </c>
      <c r="G100" s="229">
        <f>SUM(B100:F100)</f>
        <v>0</v>
      </c>
    </row>
    <row r="102" spans="1:8" ht="15" thickBot="1"/>
    <row r="103" spans="1:8" ht="23.25" customHeight="1" thickBot="1">
      <c r="A103" s="511" t="s">
        <v>36</v>
      </c>
      <c r="B103" s="512"/>
      <c r="C103" s="513"/>
      <c r="D103" s="294"/>
      <c r="E103" s="227">
        <f>'Calcoli Foglio1'!F98</f>
        <v>0</v>
      </c>
    </row>
    <row r="104" spans="1:8" ht="15" thickBot="1"/>
    <row r="105" spans="1:8" ht="21.75" thickBot="1">
      <c r="D105" s="235" t="s">
        <v>220</v>
      </c>
      <c r="E105" s="236">
        <f>SUM(H85,H86,H96,H97,E103)</f>
        <v>0</v>
      </c>
    </row>
    <row r="107" spans="1:8" ht="19.5">
      <c r="A107" s="237" t="s">
        <v>182</v>
      </c>
      <c r="B107" s="217"/>
      <c r="C107" s="217"/>
    </row>
    <row r="108" spans="1:8" ht="15" thickBot="1"/>
    <row r="109" spans="1:8" ht="15" thickBot="1">
      <c r="A109" s="514" t="s">
        <v>54</v>
      </c>
      <c r="B109" s="515"/>
      <c r="C109" s="515"/>
      <c r="D109" s="238" t="s">
        <v>45</v>
      </c>
      <c r="F109" s="186" t="s">
        <v>51</v>
      </c>
    </row>
    <row r="110" spans="1:8" ht="18">
      <c r="A110" s="516" t="s">
        <v>55</v>
      </c>
      <c r="B110" s="517"/>
      <c r="C110" s="517"/>
      <c r="D110" s="239" t="s">
        <v>221</v>
      </c>
      <c r="E110" s="240" t="s">
        <v>60</v>
      </c>
      <c r="F110" s="241">
        <f>'Calcoli Foglio1'!F116</f>
        <v>0</v>
      </c>
      <c r="G110" s="191"/>
    </row>
    <row r="111" spans="1:8" ht="18">
      <c r="A111" s="516" t="s">
        <v>56</v>
      </c>
      <c r="B111" s="517"/>
      <c r="C111" s="517"/>
      <c r="D111" s="239" t="s">
        <v>222</v>
      </c>
      <c r="E111" s="295"/>
      <c r="F111" s="194">
        <f>'Calcoli Foglio1'!G106</f>
        <v>0</v>
      </c>
    </row>
    <row r="112" spans="1:8" ht="18">
      <c r="A112" s="516" t="s">
        <v>57</v>
      </c>
      <c r="B112" s="517"/>
      <c r="C112" s="517"/>
      <c r="D112" s="239" t="s">
        <v>223</v>
      </c>
      <c r="E112" s="295"/>
      <c r="F112" s="194">
        <f>'Calcoli Foglio1'!G107</f>
        <v>0</v>
      </c>
    </row>
    <row r="113" spans="1:7" ht="18">
      <c r="A113" s="516" t="s">
        <v>58</v>
      </c>
      <c r="B113" s="517"/>
      <c r="C113" s="517"/>
      <c r="D113" s="239" t="s">
        <v>224</v>
      </c>
      <c r="E113" s="295"/>
      <c r="F113" s="194">
        <f>'Calcoli Foglio1'!G108</f>
        <v>0</v>
      </c>
    </row>
    <row r="114" spans="1:7" ht="18.75" thickBot="1">
      <c r="A114" s="498" t="s">
        <v>59</v>
      </c>
      <c r="B114" s="499"/>
      <c r="C114" s="499"/>
      <c r="D114" s="242" t="s">
        <v>225</v>
      </c>
      <c r="E114" s="295"/>
      <c r="F114" s="195">
        <f>'Calcoli Foglio1'!G109</f>
        <v>0</v>
      </c>
    </row>
    <row r="115" spans="1:7" ht="18.75" thickBot="1">
      <c r="F115" s="243">
        <f>SUM(F110+F111+F112+F113+F114)</f>
        <v>0</v>
      </c>
    </row>
    <row r="116" spans="1:7" ht="15" thickBot="1"/>
    <row r="117" spans="1:7" ht="19.5" customHeight="1" thickBot="1">
      <c r="A117" s="506" t="s">
        <v>55</v>
      </c>
      <c r="B117" s="507"/>
      <c r="C117" s="507"/>
      <c r="D117" s="507"/>
      <c r="E117" s="507"/>
      <c r="F117" s="507"/>
      <c r="G117" s="508"/>
    </row>
    <row r="118" spans="1:7" ht="30" customHeight="1">
      <c r="A118" s="543" t="s">
        <v>249</v>
      </c>
      <c r="B118" s="544"/>
      <c r="C118" s="544"/>
      <c r="D118" s="544"/>
      <c r="E118" s="544"/>
      <c r="F118" s="545"/>
      <c r="G118" s="552"/>
    </row>
    <row r="119" spans="1:7" ht="30" customHeight="1">
      <c r="A119" s="546" t="s">
        <v>183</v>
      </c>
      <c r="B119" s="547"/>
      <c r="C119" s="547"/>
      <c r="D119" s="547"/>
      <c r="E119" s="547"/>
      <c r="F119" s="548"/>
      <c r="G119" s="553"/>
    </row>
    <row r="120" spans="1:7" ht="30" customHeight="1" thickBot="1">
      <c r="A120" s="549" t="s">
        <v>184</v>
      </c>
      <c r="B120" s="550"/>
      <c r="C120" s="550"/>
      <c r="D120" s="550"/>
      <c r="E120" s="550"/>
      <c r="F120" s="551"/>
      <c r="G120" s="554"/>
    </row>
    <row r="122" spans="1:7">
      <c r="F122" s="191"/>
    </row>
    <row r="125" spans="1:7" ht="19.5">
      <c r="A125" s="528" t="s">
        <v>73</v>
      </c>
      <c r="B125" s="528"/>
      <c r="C125" s="528"/>
    </row>
    <row r="126" spans="1:7" ht="15" thickBot="1"/>
    <row r="127" spans="1:7" ht="15" thickBot="1">
      <c r="A127" s="529" t="s">
        <v>191</v>
      </c>
      <c r="B127" s="530"/>
      <c r="C127" s="530"/>
      <c r="D127" s="530"/>
      <c r="E127" s="530"/>
      <c r="F127" s="531"/>
      <c r="G127" s="244"/>
    </row>
    <row r="128" spans="1:7">
      <c r="A128" s="557" t="s">
        <v>75</v>
      </c>
      <c r="B128" s="558"/>
      <c r="C128" s="558"/>
      <c r="D128" s="558"/>
      <c r="E128" s="559"/>
      <c r="F128" s="555"/>
      <c r="G128" s="245"/>
    </row>
    <row r="129" spans="1:10" ht="15" thickBot="1">
      <c r="A129" s="525" t="s">
        <v>268</v>
      </c>
      <c r="B129" s="526"/>
      <c r="C129" s="526"/>
      <c r="D129" s="526"/>
      <c r="E129" s="527"/>
      <c r="F129" s="556"/>
      <c r="G129" s="245"/>
    </row>
    <row r="130" spans="1:10" ht="15" thickBot="1"/>
    <row r="131" spans="1:10" ht="21.75" thickBot="1">
      <c r="E131" s="235" t="s">
        <v>226</v>
      </c>
      <c r="F131" s="236">
        <f>CALCOLI!F105</f>
        <v>0</v>
      </c>
    </row>
    <row r="134" spans="1:10" ht="15" thickBot="1"/>
    <row r="135" spans="1:10" ht="15" thickBot="1">
      <c r="G135" s="246" t="s">
        <v>91</v>
      </c>
      <c r="H135" s="283"/>
    </row>
    <row r="136" spans="1:10" ht="15" thickBot="1"/>
    <row r="137" spans="1:10" ht="15" thickBot="1">
      <c r="G137" s="247" t="s">
        <v>88</v>
      </c>
      <c r="H137" s="227">
        <f>E138</f>
        <v>0.7</v>
      </c>
    </row>
    <row r="138" spans="1:10" hidden="1">
      <c r="A138" s="186" t="s">
        <v>88</v>
      </c>
      <c r="B138" s="186">
        <f>IF(NOT(OR($H$135=1.1,$H$135=2.2,$H$135=5.2,$H$135=5.4)),0.7,0)</f>
        <v>0.7</v>
      </c>
      <c r="C138" s="186">
        <f>IF(OR($H$135=1.1,$H$135=2.2,$H$135=5.4),1,0)</f>
        <v>0</v>
      </c>
      <c r="D138" s="186">
        <f>IF(OR($H$135=5.2),1.4,0)</f>
        <v>0</v>
      </c>
      <c r="E138" s="229">
        <f>SUM(B138:D138)</f>
        <v>0.7</v>
      </c>
    </row>
    <row r="140" spans="1:10" ht="20.25" thickBot="1">
      <c r="A140" s="528" t="s">
        <v>96</v>
      </c>
      <c r="B140" s="528"/>
      <c r="C140" s="528"/>
    </row>
    <row r="141" spans="1:10" ht="21.75" thickBot="1">
      <c r="A141" s="248" t="s">
        <v>200</v>
      </c>
      <c r="B141" s="249">
        <f>SUM(G32,E44,E64,E105,F115)-F131</f>
        <v>0</v>
      </c>
      <c r="C141" s="250"/>
      <c r="F141" s="251">
        <v>1</v>
      </c>
      <c r="G141" s="252">
        <v>2</v>
      </c>
      <c r="H141" s="252">
        <v>3</v>
      </c>
      <c r="I141" s="252">
        <v>4</v>
      </c>
      <c r="J141" s="253">
        <v>5</v>
      </c>
    </row>
    <row r="142" spans="1:10" ht="18" thickBot="1">
      <c r="E142" s="254" t="s">
        <v>227</v>
      </c>
      <c r="F142" s="255">
        <f>IF(AND($B$143&gt;=5000,$B$146=1),0.2*$B$143,0)</f>
        <v>0</v>
      </c>
      <c r="G142" s="256">
        <f>IF(AND($B$143&gt;=5000,$B$146=2),0.3*$B$143,0)</f>
        <v>0</v>
      </c>
      <c r="H142" s="256">
        <f>IF(AND($B$143&gt;=5000,$B$146=3),0.05*$B$143,0)</f>
        <v>0</v>
      </c>
      <c r="I142" s="256">
        <f>IF(AND($B$143&gt;=5000,$B$146=4),0.25*$B$143,0)</f>
        <v>0</v>
      </c>
      <c r="J142" s="257">
        <f>IF(AND($B$143&gt;=5000,$B$146=5),0.35*$B$143,0)</f>
        <v>0</v>
      </c>
    </row>
    <row r="143" spans="1:10" ht="21.75" thickBot="1">
      <c r="A143" s="248" t="s">
        <v>199</v>
      </c>
      <c r="B143" s="258">
        <f>B141*H137</f>
        <v>0</v>
      </c>
      <c r="E143" s="254" t="s">
        <v>228</v>
      </c>
      <c r="F143" s="259">
        <f>IF(AND($B$143&lt;5000,$B$146=1),1000,0)</f>
        <v>0</v>
      </c>
      <c r="G143" s="260">
        <f>IF(AND($B$143&lt;5000,$B$146=2),2000,0)</f>
        <v>0</v>
      </c>
      <c r="H143" s="260">
        <f>IF(AND($B$143&lt;5000,$B$146=3),200,0)</f>
        <v>0</v>
      </c>
      <c r="I143" s="260">
        <f>IF(AND($B$143&lt;5000,$B$146=4),1000,0)</f>
        <v>0</v>
      </c>
      <c r="J143" s="261">
        <f>IF(AND($B$143&lt;5000,$B$146=5),2000,0)</f>
        <v>0</v>
      </c>
    </row>
    <row r="145" spans="1:8" ht="18" thickBot="1">
      <c r="A145" s="537" t="s">
        <v>201</v>
      </c>
      <c r="B145" s="537"/>
      <c r="C145" s="186" t="s">
        <v>203</v>
      </c>
    </row>
    <row r="146" spans="1:8" ht="31.5" customHeight="1" thickBot="1">
      <c r="A146" s="262" t="s">
        <v>202</v>
      </c>
      <c r="B146" s="296"/>
      <c r="C146" s="263">
        <f>SUM(F142:J143)</f>
        <v>0</v>
      </c>
      <c r="E146" s="264" t="s">
        <v>198</v>
      </c>
      <c r="F146" s="265" t="s">
        <v>192</v>
      </c>
      <c r="G146" s="266" t="s">
        <v>229</v>
      </c>
      <c r="H146" s="266" t="s">
        <v>230</v>
      </c>
    </row>
    <row r="147" spans="1:8" ht="15" thickBot="1">
      <c r="E147" s="192">
        <v>1</v>
      </c>
      <c r="F147" s="267" t="s">
        <v>193</v>
      </c>
      <c r="G147" s="268">
        <v>0.2</v>
      </c>
      <c r="H147" s="269">
        <v>1000</v>
      </c>
    </row>
    <row r="148" spans="1:8" ht="36.75" customHeight="1" thickBot="1">
      <c r="A148" s="535" t="s">
        <v>204</v>
      </c>
      <c r="B148" s="536"/>
      <c r="C148" s="270">
        <f>B143-C146</f>
        <v>0</v>
      </c>
      <c r="E148" s="192">
        <v>2</v>
      </c>
      <c r="F148" s="267" t="s">
        <v>194</v>
      </c>
      <c r="G148" s="268">
        <v>0.3</v>
      </c>
      <c r="H148" s="269">
        <v>2000</v>
      </c>
    </row>
    <row r="149" spans="1:8" ht="15" thickBot="1">
      <c r="E149" s="192">
        <v>3</v>
      </c>
      <c r="F149" s="267" t="s">
        <v>195</v>
      </c>
      <c r="G149" s="268">
        <v>0.05</v>
      </c>
      <c r="H149" s="269">
        <v>200</v>
      </c>
    </row>
    <row r="150" spans="1:8" ht="29.25" thickBot="1">
      <c r="E150" s="192">
        <v>4</v>
      </c>
      <c r="F150" s="267" t="s">
        <v>196</v>
      </c>
      <c r="G150" s="268">
        <v>0.25</v>
      </c>
      <c r="H150" s="269">
        <v>1000</v>
      </c>
    </row>
    <row r="151" spans="1:8" ht="29.25" thickBot="1">
      <c r="E151" s="192">
        <v>5</v>
      </c>
      <c r="F151" s="267" t="s">
        <v>197</v>
      </c>
      <c r="G151" s="268">
        <v>0.35</v>
      </c>
      <c r="H151" s="269">
        <v>2000</v>
      </c>
    </row>
    <row r="152" spans="1:8">
      <c r="E152" s="192"/>
      <c r="F152" s="271"/>
      <c r="G152" s="272"/>
      <c r="H152" s="273"/>
    </row>
    <row r="153" spans="1:8">
      <c r="E153" s="192"/>
      <c r="F153" s="271"/>
      <c r="G153" s="272"/>
      <c r="H153" s="273"/>
    </row>
    <row r="154" spans="1:8" ht="15" thickBot="1">
      <c r="E154" s="192"/>
      <c r="F154" s="271"/>
      <c r="G154" s="272"/>
      <c r="H154" s="273"/>
    </row>
    <row r="155" spans="1:8" ht="18.75" thickBot="1">
      <c r="A155" s="532" t="s">
        <v>85</v>
      </c>
      <c r="B155" s="533"/>
      <c r="C155" s="534"/>
      <c r="D155" s="274"/>
    </row>
    <row r="156" spans="1:8" ht="18" customHeight="1">
      <c r="A156" s="275"/>
      <c r="B156" s="538" t="s">
        <v>207</v>
      </c>
      <c r="C156" s="539"/>
      <c r="D156" s="518"/>
    </row>
    <row r="157" spans="1:8" ht="18" customHeight="1">
      <c r="A157" s="276"/>
      <c r="B157" s="521" t="s">
        <v>208</v>
      </c>
      <c r="C157" s="522"/>
      <c r="D157" s="519"/>
    </row>
    <row r="158" spans="1:8" ht="18" customHeight="1" thickBot="1">
      <c r="A158" s="277"/>
      <c r="B158" s="523" t="s">
        <v>205</v>
      </c>
      <c r="C158" s="524"/>
      <c r="D158" s="520"/>
    </row>
    <row r="160" spans="1:8" ht="15" thickBot="1"/>
    <row r="161" spans="1:10" ht="23.25" thickBot="1">
      <c r="A161" s="535" t="s">
        <v>206</v>
      </c>
      <c r="B161" s="536"/>
      <c r="C161" s="270">
        <f>IF(D156=4,C148*0.5,)</f>
        <v>0</v>
      </c>
    </row>
    <row r="164" spans="1:10" ht="15" thickBot="1"/>
    <row r="165" spans="1:10" ht="15.75" thickBot="1">
      <c r="A165" s="541" t="s">
        <v>263</v>
      </c>
      <c r="B165" s="542"/>
      <c r="C165" s="297"/>
    </row>
    <row r="166" spans="1:10" ht="15" thickBot="1"/>
    <row r="167" spans="1:10" ht="27.75" thickBot="1">
      <c r="A167" s="541" t="s">
        <v>264</v>
      </c>
      <c r="B167" s="542"/>
      <c r="C167" s="278">
        <f>IF(D156=4,C161-C165,C148-C165)</f>
        <v>0</v>
      </c>
    </row>
    <row r="169" spans="1:10" hidden="1">
      <c r="A169" s="540" t="s">
        <v>117</v>
      </c>
      <c r="B169" s="540"/>
      <c r="C169" s="540"/>
      <c r="D169" s="540"/>
      <c r="E169" s="540"/>
      <c r="F169" s="540"/>
      <c r="G169" s="279"/>
    </row>
    <row r="170" spans="1:10" hidden="1">
      <c r="A170" s="279" t="s">
        <v>116</v>
      </c>
      <c r="B170" s="279" t="s">
        <v>118</v>
      </c>
      <c r="C170" s="279" t="s">
        <v>119</v>
      </c>
      <c r="D170" s="279" t="s">
        <v>120</v>
      </c>
      <c r="E170" s="279" t="s">
        <v>121</v>
      </c>
      <c r="F170" s="279" t="s">
        <v>109</v>
      </c>
      <c r="G170" s="279" t="s">
        <v>124</v>
      </c>
      <c r="J170" s="186" t="s">
        <v>209</v>
      </c>
    </row>
    <row r="171" spans="1:10" hidden="1">
      <c r="A171" s="280">
        <v>1.1000000000000001</v>
      </c>
      <c r="B171" s="281">
        <v>2</v>
      </c>
      <c r="C171" s="279">
        <v>1</v>
      </c>
      <c r="D171" s="279" t="s">
        <v>122</v>
      </c>
      <c r="E171" s="279">
        <v>1</v>
      </c>
      <c r="F171" s="279">
        <v>0</v>
      </c>
      <c r="G171" s="279">
        <v>0</v>
      </c>
      <c r="H171" s="186">
        <f>IF(D171=J171,1,0)</f>
        <v>1</v>
      </c>
      <c r="J171" s="186" t="s">
        <v>122</v>
      </c>
    </row>
    <row r="172" spans="1:10" hidden="1">
      <c r="A172" s="280">
        <v>1.2</v>
      </c>
      <c r="B172" s="281">
        <v>3</v>
      </c>
      <c r="C172" s="279">
        <v>2</v>
      </c>
      <c r="D172" s="279" t="s">
        <v>123</v>
      </c>
      <c r="E172" s="279">
        <v>2</v>
      </c>
      <c r="F172" s="279"/>
      <c r="G172" s="279">
        <v>1</v>
      </c>
      <c r="J172" s="186" t="s">
        <v>123</v>
      </c>
    </row>
    <row r="173" spans="1:10" hidden="1">
      <c r="A173" s="280">
        <v>1.3</v>
      </c>
      <c r="B173" s="281">
        <v>4</v>
      </c>
      <c r="C173" s="279">
        <v>3</v>
      </c>
      <c r="D173" s="279"/>
      <c r="E173" s="279">
        <v>3</v>
      </c>
      <c r="F173" s="279"/>
      <c r="G173" s="279"/>
    </row>
    <row r="174" spans="1:10" hidden="1">
      <c r="A174" s="280">
        <v>1.4</v>
      </c>
      <c r="B174" s="281"/>
      <c r="C174" s="279"/>
      <c r="D174" s="279"/>
      <c r="E174" s="279">
        <v>4</v>
      </c>
      <c r="F174" s="279"/>
      <c r="G174" s="279"/>
    </row>
    <row r="175" spans="1:10" hidden="1">
      <c r="A175" s="280">
        <v>2.1</v>
      </c>
      <c r="B175" s="279"/>
      <c r="C175" s="279"/>
      <c r="D175" s="279"/>
      <c r="E175" s="279">
        <v>5</v>
      </c>
      <c r="F175" s="279"/>
      <c r="G175" s="279"/>
    </row>
    <row r="176" spans="1:10" hidden="1">
      <c r="A176" s="280">
        <v>2.2000000000000002</v>
      </c>
      <c r="B176" s="279"/>
      <c r="C176" s="279"/>
      <c r="D176" s="279"/>
      <c r="E176" s="279"/>
      <c r="F176" s="279"/>
      <c r="G176" s="279"/>
    </row>
    <row r="177" spans="1:7" hidden="1">
      <c r="A177" s="280">
        <v>2.2999999999999998</v>
      </c>
      <c r="B177" s="279"/>
      <c r="C177" s="279"/>
      <c r="D177" s="279"/>
      <c r="E177" s="279"/>
      <c r="F177" s="279"/>
      <c r="G177" s="279"/>
    </row>
    <row r="178" spans="1:7" hidden="1">
      <c r="A178" s="280">
        <v>2.4</v>
      </c>
      <c r="B178" s="279"/>
      <c r="C178" s="279"/>
      <c r="D178" s="279"/>
      <c r="E178" s="279"/>
      <c r="F178" s="279"/>
      <c r="G178" s="279"/>
    </row>
    <row r="179" spans="1:7" hidden="1">
      <c r="A179" s="280">
        <v>2.5</v>
      </c>
      <c r="B179" s="279"/>
      <c r="C179" s="279"/>
      <c r="D179" s="279"/>
      <c r="E179" s="279"/>
      <c r="F179" s="279"/>
      <c r="G179" s="279"/>
    </row>
    <row r="180" spans="1:7" hidden="1">
      <c r="A180" s="280">
        <v>2.6</v>
      </c>
      <c r="B180" s="279"/>
      <c r="C180" s="279"/>
      <c r="D180" s="279"/>
      <c r="E180" s="279"/>
      <c r="F180" s="279"/>
      <c r="G180" s="279"/>
    </row>
    <row r="181" spans="1:7" hidden="1">
      <c r="A181" s="280">
        <v>3.1</v>
      </c>
      <c r="B181" s="279"/>
      <c r="C181" s="279"/>
      <c r="D181" s="279"/>
      <c r="E181" s="279"/>
      <c r="F181" s="279"/>
      <c r="G181" s="279"/>
    </row>
    <row r="182" spans="1:7" hidden="1">
      <c r="A182" s="280">
        <v>3.2</v>
      </c>
      <c r="B182" s="279"/>
      <c r="C182" s="279"/>
      <c r="D182" s="279"/>
      <c r="E182" s="279"/>
      <c r="F182" s="279"/>
      <c r="G182" s="279"/>
    </row>
    <row r="183" spans="1:7" hidden="1">
      <c r="A183" s="280">
        <v>3.3</v>
      </c>
      <c r="B183" s="279"/>
      <c r="C183" s="279"/>
      <c r="D183" s="279"/>
      <c r="E183" s="279"/>
      <c r="F183" s="279"/>
      <c r="G183" s="279"/>
    </row>
    <row r="184" spans="1:7" hidden="1">
      <c r="A184" s="280">
        <v>3.4</v>
      </c>
      <c r="B184" s="279"/>
      <c r="C184" s="279"/>
      <c r="D184" s="279"/>
      <c r="E184" s="279"/>
      <c r="F184" s="279"/>
      <c r="G184" s="279"/>
    </row>
    <row r="185" spans="1:7" hidden="1">
      <c r="A185" s="280">
        <v>3.5</v>
      </c>
      <c r="B185" s="279"/>
      <c r="C185" s="279"/>
      <c r="D185" s="279"/>
      <c r="E185" s="279"/>
      <c r="F185" s="279"/>
      <c r="G185" s="279"/>
    </row>
    <row r="186" spans="1:7" hidden="1">
      <c r="A186" s="280">
        <v>4.0999999999999996</v>
      </c>
      <c r="B186" s="279"/>
      <c r="C186" s="279"/>
      <c r="D186" s="279"/>
      <c r="E186" s="279"/>
      <c r="F186" s="279"/>
      <c r="G186" s="279"/>
    </row>
    <row r="187" spans="1:7" hidden="1">
      <c r="A187" s="280">
        <v>4.2</v>
      </c>
      <c r="B187" s="279"/>
      <c r="C187" s="279"/>
      <c r="D187" s="279"/>
      <c r="E187" s="279"/>
      <c r="F187" s="279"/>
      <c r="G187" s="279"/>
    </row>
    <row r="188" spans="1:7" hidden="1">
      <c r="A188" s="280">
        <v>4.3</v>
      </c>
      <c r="B188" s="279"/>
      <c r="C188" s="279"/>
      <c r="D188" s="279"/>
      <c r="E188" s="279"/>
      <c r="F188" s="279"/>
      <c r="G188" s="279"/>
    </row>
    <row r="189" spans="1:7" hidden="1">
      <c r="A189" s="280">
        <v>4.4000000000000004</v>
      </c>
      <c r="B189" s="279"/>
      <c r="C189" s="279"/>
      <c r="D189" s="279"/>
      <c r="E189" s="279"/>
      <c r="F189" s="279"/>
      <c r="G189" s="279"/>
    </row>
    <row r="190" spans="1:7" hidden="1">
      <c r="A190" s="280">
        <v>4.5</v>
      </c>
      <c r="B190" s="279"/>
      <c r="C190" s="279"/>
      <c r="D190" s="279"/>
      <c r="E190" s="279"/>
      <c r="F190" s="279"/>
      <c r="G190" s="279"/>
    </row>
    <row r="191" spans="1:7" hidden="1">
      <c r="A191" s="280">
        <v>4.5999999999999996</v>
      </c>
      <c r="B191" s="279"/>
      <c r="C191" s="279"/>
      <c r="D191" s="279"/>
      <c r="E191" s="279"/>
      <c r="F191" s="279"/>
      <c r="G191" s="279"/>
    </row>
    <row r="192" spans="1:7" hidden="1">
      <c r="A192" s="280">
        <v>5.0999999999999996</v>
      </c>
      <c r="B192" s="279"/>
      <c r="C192" s="279"/>
      <c r="D192" s="279"/>
      <c r="E192" s="279"/>
      <c r="F192" s="279"/>
      <c r="G192" s="279"/>
    </row>
    <row r="193" spans="1:7" hidden="1">
      <c r="A193" s="280">
        <v>5.2</v>
      </c>
      <c r="B193" s="279"/>
      <c r="C193" s="279"/>
      <c r="D193" s="279"/>
      <c r="E193" s="279"/>
      <c r="F193" s="279"/>
      <c r="G193" s="279"/>
    </row>
    <row r="194" spans="1:7" hidden="1">
      <c r="A194" s="280">
        <v>5.3</v>
      </c>
      <c r="B194" s="279"/>
      <c r="C194" s="279"/>
      <c r="D194" s="279"/>
      <c r="E194" s="279"/>
      <c r="F194" s="279"/>
      <c r="G194" s="279"/>
    </row>
    <row r="195" spans="1:7" hidden="1">
      <c r="A195" s="280">
        <v>5.4</v>
      </c>
      <c r="B195" s="279"/>
      <c r="C195" s="279"/>
      <c r="D195" s="279"/>
      <c r="E195" s="279"/>
      <c r="F195" s="279"/>
      <c r="G195" s="279"/>
    </row>
    <row r="196" spans="1:7" hidden="1">
      <c r="A196" s="280">
        <v>6.1</v>
      </c>
      <c r="B196" s="279"/>
      <c r="C196" s="279"/>
      <c r="D196" s="279"/>
      <c r="E196" s="279"/>
      <c r="F196" s="279"/>
      <c r="G196" s="279"/>
    </row>
    <row r="197" spans="1:7" hidden="1">
      <c r="A197" s="280">
        <v>6.2</v>
      </c>
      <c r="B197" s="279"/>
      <c r="C197" s="279"/>
      <c r="D197" s="279"/>
      <c r="E197" s="279"/>
      <c r="F197" s="279"/>
      <c r="G197" s="279"/>
    </row>
    <row r="198" spans="1:7" hidden="1">
      <c r="A198" s="280">
        <v>6.3</v>
      </c>
      <c r="B198" s="279"/>
      <c r="C198" s="279"/>
      <c r="D198" s="279"/>
      <c r="E198" s="279"/>
      <c r="F198" s="279"/>
      <c r="G198" s="279"/>
    </row>
    <row r="199" spans="1:7" hidden="1">
      <c r="A199" s="280">
        <v>6.4</v>
      </c>
      <c r="B199" s="279"/>
      <c r="C199" s="279"/>
      <c r="D199" s="279"/>
      <c r="E199" s="279"/>
      <c r="F199" s="279"/>
      <c r="G199" s="279"/>
    </row>
    <row r="200" spans="1:7" hidden="1">
      <c r="A200" s="280">
        <v>6.5</v>
      </c>
      <c r="B200" s="279"/>
      <c r="C200" s="279"/>
      <c r="D200" s="279"/>
      <c r="E200" s="279"/>
      <c r="F200" s="279"/>
      <c r="G200" s="279"/>
    </row>
    <row r="201" spans="1:7" hidden="1">
      <c r="A201" s="280">
        <v>6.6</v>
      </c>
      <c r="B201" s="279"/>
      <c r="C201" s="279"/>
      <c r="D201" s="279"/>
      <c r="E201" s="279"/>
      <c r="F201" s="279"/>
      <c r="G201" s="279"/>
    </row>
    <row r="202" spans="1:7" hidden="1">
      <c r="A202" s="280">
        <v>6.7</v>
      </c>
      <c r="B202" s="279"/>
      <c r="C202" s="279"/>
      <c r="D202" s="279"/>
      <c r="E202" s="279"/>
      <c r="F202" s="279"/>
      <c r="G202" s="279"/>
    </row>
    <row r="203" spans="1:7" hidden="1">
      <c r="A203" s="280">
        <v>6.8</v>
      </c>
      <c r="B203" s="279"/>
      <c r="C203" s="279"/>
      <c r="D203" s="279"/>
      <c r="E203" s="279"/>
      <c r="F203" s="279"/>
      <c r="G203" s="279"/>
    </row>
    <row r="204" spans="1:7" hidden="1">
      <c r="A204" s="280"/>
      <c r="B204" s="279"/>
      <c r="C204" s="279"/>
      <c r="D204" s="279"/>
      <c r="E204" s="279"/>
      <c r="F204" s="279"/>
      <c r="G204" s="279"/>
    </row>
    <row r="205" spans="1:7" hidden="1">
      <c r="A205" s="282"/>
    </row>
    <row r="206" spans="1:7">
      <c r="A206" s="282"/>
    </row>
    <row r="207" spans="1:7">
      <c r="A207" s="282"/>
    </row>
    <row r="208" spans="1:7">
      <c r="A208" s="282"/>
    </row>
    <row r="209" spans="1:1">
      <c r="A209" s="282"/>
    </row>
    <row r="210" spans="1:1">
      <c r="A210" s="282"/>
    </row>
    <row r="211" spans="1:1">
      <c r="A211" s="282"/>
    </row>
    <row r="212" spans="1:1">
      <c r="A212" s="282"/>
    </row>
    <row r="213" spans="1:1">
      <c r="A213" s="282"/>
    </row>
    <row r="214" spans="1:1">
      <c r="A214" s="282"/>
    </row>
    <row r="215" spans="1:1">
      <c r="A215" s="282"/>
    </row>
    <row r="216" spans="1:1">
      <c r="A216" s="282"/>
    </row>
    <row r="217" spans="1:1">
      <c r="A217" s="282"/>
    </row>
    <row r="218" spans="1:1">
      <c r="A218" s="282"/>
    </row>
    <row r="219" spans="1:1">
      <c r="A219" s="282"/>
    </row>
    <row r="220" spans="1:1">
      <c r="A220" s="282"/>
    </row>
    <row r="221" spans="1:1">
      <c r="A221" s="282"/>
    </row>
    <row r="222" spans="1:1">
      <c r="A222" s="282"/>
    </row>
    <row r="223" spans="1:1">
      <c r="A223" s="282"/>
    </row>
    <row r="224" spans="1:1">
      <c r="A224" s="282"/>
    </row>
    <row r="225" spans="1:1">
      <c r="A225" s="282"/>
    </row>
    <row r="226" spans="1:1">
      <c r="A226" s="282"/>
    </row>
    <row r="227" spans="1:1">
      <c r="A227" s="282"/>
    </row>
    <row r="228" spans="1:1">
      <c r="A228" s="282"/>
    </row>
    <row r="229" spans="1:1">
      <c r="A229" s="282"/>
    </row>
    <row r="230" spans="1:1">
      <c r="A230" s="282"/>
    </row>
    <row r="231" spans="1:1">
      <c r="A231" s="282"/>
    </row>
    <row r="232" spans="1:1">
      <c r="A232" s="282"/>
    </row>
    <row r="233" spans="1:1">
      <c r="A233" s="282"/>
    </row>
    <row r="234" spans="1:1">
      <c r="A234" s="282"/>
    </row>
    <row r="235" spans="1:1">
      <c r="A235" s="282"/>
    </row>
    <row r="236" spans="1:1">
      <c r="A236" s="282"/>
    </row>
    <row r="237" spans="1:1">
      <c r="A237" s="282"/>
    </row>
    <row r="238" spans="1:1">
      <c r="A238" s="282"/>
    </row>
    <row r="239" spans="1:1">
      <c r="A239" s="282"/>
    </row>
    <row r="240" spans="1:1">
      <c r="A240" s="282"/>
    </row>
    <row r="241" spans="1:1">
      <c r="A241" s="282"/>
    </row>
    <row r="242" spans="1:1">
      <c r="A242" s="282"/>
    </row>
    <row r="243" spans="1:1">
      <c r="A243" s="282"/>
    </row>
    <row r="244" spans="1:1">
      <c r="A244" s="282"/>
    </row>
    <row r="245" spans="1:1">
      <c r="A245" s="282"/>
    </row>
    <row r="246" spans="1:1">
      <c r="A246" s="282"/>
    </row>
    <row r="247" spans="1:1">
      <c r="A247" s="282"/>
    </row>
    <row r="248" spans="1:1">
      <c r="A248" s="282"/>
    </row>
    <row r="249" spans="1:1">
      <c r="A249" s="282"/>
    </row>
    <row r="250" spans="1:1">
      <c r="A250" s="282"/>
    </row>
    <row r="251" spans="1:1">
      <c r="A251" s="282"/>
    </row>
    <row r="252" spans="1:1">
      <c r="A252" s="282"/>
    </row>
    <row r="253" spans="1:1">
      <c r="A253" s="282"/>
    </row>
    <row r="254" spans="1:1">
      <c r="A254" s="282"/>
    </row>
    <row r="255" spans="1:1">
      <c r="A255" s="282"/>
    </row>
    <row r="256" spans="1:1">
      <c r="A256" s="282"/>
    </row>
    <row r="257" spans="1:1">
      <c r="A257" s="282"/>
    </row>
    <row r="258" spans="1:1">
      <c r="A258" s="282"/>
    </row>
    <row r="259" spans="1:1">
      <c r="A259" s="282"/>
    </row>
    <row r="260" spans="1:1">
      <c r="A260" s="282"/>
    </row>
    <row r="261" spans="1:1">
      <c r="A261" s="282"/>
    </row>
    <row r="262" spans="1:1">
      <c r="A262" s="282"/>
    </row>
    <row r="263" spans="1:1">
      <c r="A263" s="282"/>
    </row>
  </sheetData>
  <sheetProtection password="CA97" sheet="1" selectLockedCells="1"/>
  <mergeCells count="70">
    <mergeCell ref="A118:F118"/>
    <mergeCell ref="A119:F119"/>
    <mergeCell ref="A120:F120"/>
    <mergeCell ref="G118:G120"/>
    <mergeCell ref="F128:F129"/>
    <mergeCell ref="A128:E128"/>
    <mergeCell ref="A161:B161"/>
    <mergeCell ref="A140:C140"/>
    <mergeCell ref="A145:B145"/>
    <mergeCell ref="A148:B148"/>
    <mergeCell ref="B156:C156"/>
    <mergeCell ref="A169:F169"/>
    <mergeCell ref="A165:B165"/>
    <mergeCell ref="A167:B167"/>
    <mergeCell ref="A111:C111"/>
    <mergeCell ref="A112:C112"/>
    <mergeCell ref="A113:C113"/>
    <mergeCell ref="D156:D158"/>
    <mergeCell ref="B157:C157"/>
    <mergeCell ref="B158:C158"/>
    <mergeCell ref="A129:E129"/>
    <mergeCell ref="A125:C125"/>
    <mergeCell ref="A127:F127"/>
    <mergeCell ref="A155:C155"/>
    <mergeCell ref="A117:G117"/>
    <mergeCell ref="A92:G92"/>
    <mergeCell ref="A94:A95"/>
    <mergeCell ref="B94:B95"/>
    <mergeCell ref="F94:F95"/>
    <mergeCell ref="G94:G95"/>
    <mergeCell ref="A114:C114"/>
    <mergeCell ref="A103:C103"/>
    <mergeCell ref="A109:C109"/>
    <mergeCell ref="A110:C110"/>
    <mergeCell ref="A78:C78"/>
    <mergeCell ref="A79:C79"/>
    <mergeCell ref="A83:A84"/>
    <mergeCell ref="B83:B84"/>
    <mergeCell ref="F83:F84"/>
    <mergeCell ref="G83:G84"/>
    <mergeCell ref="A81:G81"/>
    <mergeCell ref="A59:C59"/>
    <mergeCell ref="A60:C60"/>
    <mergeCell ref="A61:C61"/>
    <mergeCell ref="A62:C62"/>
    <mergeCell ref="A63:C63"/>
    <mergeCell ref="A66:A67"/>
    <mergeCell ref="B66:E66"/>
    <mergeCell ref="A42:C42"/>
    <mergeCell ref="A43:C43"/>
    <mergeCell ref="A46:A47"/>
    <mergeCell ref="B46:G46"/>
    <mergeCell ref="B48:G48"/>
    <mergeCell ref="A58:C58"/>
    <mergeCell ref="A29:F29"/>
    <mergeCell ref="A30:F30"/>
    <mergeCell ref="A31:F31"/>
    <mergeCell ref="A39:C39"/>
    <mergeCell ref="A40:C40"/>
    <mergeCell ref="A41:C41"/>
    <mergeCell ref="G29:G31"/>
    <mergeCell ref="A10:B10"/>
    <mergeCell ref="B2:H3"/>
    <mergeCell ref="A5:C5"/>
    <mergeCell ref="A6:B6"/>
    <mergeCell ref="A7:B7"/>
    <mergeCell ref="A8:B8"/>
    <mergeCell ref="A9:B9"/>
    <mergeCell ref="A14:C14"/>
    <mergeCell ref="A28:F28"/>
  </mergeCells>
  <dataValidations count="7">
    <dataValidation type="list" allowBlank="1" showInputMessage="1" showErrorMessage="1" sqref="B146">
      <formula1>$E$147:$E$151</formula1>
    </dataValidation>
    <dataValidation type="list" allowBlank="1" showInputMessage="1" showErrorMessage="1" sqref="D156:D158">
      <formula1>$B$171:$B$173</formula1>
    </dataValidation>
    <dataValidation type="list" allowBlank="1" showInputMessage="1" showErrorMessage="1" sqref="I128 F128">
      <formula1>Domanda</formula1>
    </dataValidation>
    <dataValidation type="list" allowBlank="1" showInputMessage="1" showErrorMessage="1" sqref="G118">
      <formula1>$E$171:$E$173</formula1>
    </dataValidation>
    <dataValidation type="list" allowBlank="1" showInputMessage="1" showErrorMessage="1" sqref="D103 E111:E114">
      <formula1>$J$171:$J$172</formula1>
    </dataValidation>
    <dataValidation type="list" allowBlank="1" showInputMessage="1" showErrorMessage="1" sqref="G29:H29">
      <formula1>TipoIMP</formula1>
    </dataValidation>
    <dataValidation type="list" allowBlank="1" showInputMessage="1" showErrorMessage="1" sqref="H135">
      <formula1>codIPPC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9"/>
  <sheetViews>
    <sheetView topLeftCell="A167" zoomScale="90" zoomScaleNormal="90" workbookViewId="0">
      <selection activeCell="C94" sqref="C94"/>
    </sheetView>
  </sheetViews>
  <sheetFormatPr defaultRowHeight="14.25"/>
  <cols>
    <col min="1" max="1" width="20.19921875" style="103" customWidth="1"/>
    <col min="2" max="2" width="13.19921875" style="103" customWidth="1"/>
    <col min="3" max="3" width="43.3984375" style="103" customWidth="1"/>
    <col min="4" max="4" width="12" style="103" customWidth="1"/>
    <col min="5" max="5" width="19.5" style="103" customWidth="1"/>
    <col min="6" max="6" width="13.796875" style="103" customWidth="1"/>
    <col min="7" max="7" width="15.796875" style="103" customWidth="1"/>
    <col min="8" max="8" width="9.69921875" style="103" customWidth="1"/>
    <col min="9" max="9" width="12.3984375" style="103" customWidth="1"/>
    <col min="10" max="16384" width="8.796875" style="103"/>
  </cols>
  <sheetData>
    <row r="1" spans="1:8" ht="15" thickBot="1"/>
    <row r="2" spans="1:8">
      <c r="B2" s="590" t="s">
        <v>231</v>
      </c>
      <c r="C2" s="591"/>
      <c r="D2" s="591"/>
      <c r="E2" s="591"/>
      <c r="F2" s="591"/>
      <c r="G2" s="591"/>
      <c r="H2" s="592"/>
    </row>
    <row r="3" spans="1:8" ht="39" customHeight="1" thickBot="1">
      <c r="B3" s="593"/>
      <c r="C3" s="594"/>
      <c r="D3" s="594"/>
      <c r="E3" s="594"/>
      <c r="F3" s="594"/>
      <c r="G3" s="594"/>
      <c r="H3" s="595"/>
    </row>
    <row r="4" spans="1:8" ht="21" customHeight="1" thickBot="1"/>
    <row r="5" spans="1:8" ht="20.25" thickBot="1">
      <c r="A5" s="605" t="s">
        <v>112</v>
      </c>
      <c r="B5" s="606"/>
      <c r="C5" s="607"/>
    </row>
    <row r="6" spans="1:8" ht="18">
      <c r="A6" s="609" t="s">
        <v>81</v>
      </c>
      <c r="B6" s="610"/>
      <c r="C6" s="141"/>
    </row>
    <row r="7" spans="1:8" ht="18">
      <c r="A7" s="597" t="s">
        <v>99</v>
      </c>
      <c r="B7" s="598"/>
      <c r="C7" s="142"/>
    </row>
    <row r="8" spans="1:8" ht="18">
      <c r="A8" s="597" t="s">
        <v>82</v>
      </c>
      <c r="B8" s="598"/>
      <c r="C8" s="142"/>
    </row>
    <row r="9" spans="1:8" ht="18.75" thickBot="1">
      <c r="A9" s="599" t="s">
        <v>83</v>
      </c>
      <c r="B9" s="600"/>
      <c r="C9" s="143"/>
    </row>
    <row r="12" spans="1:8" ht="15" thickBot="1"/>
    <row r="13" spans="1:8" ht="20.25" thickBot="1">
      <c r="A13" s="611" t="s">
        <v>96</v>
      </c>
      <c r="B13" s="612"/>
      <c r="C13" s="613"/>
    </row>
    <row r="14" spans="1:8" ht="18">
      <c r="A14" s="104"/>
    </row>
    <row r="25" spans="1:8" ht="24">
      <c r="A25" s="105" t="s">
        <v>211</v>
      </c>
    </row>
    <row r="26" spans="1:8" ht="15" thickBot="1"/>
    <row r="27" spans="1:8" ht="15" thickBot="1">
      <c r="A27" s="621" t="s">
        <v>2</v>
      </c>
      <c r="B27" s="622"/>
      <c r="C27" s="622"/>
      <c r="D27" s="622"/>
      <c r="E27" s="622"/>
      <c r="F27" s="622"/>
      <c r="G27" s="623"/>
    </row>
    <row r="28" spans="1:8">
      <c r="A28" s="616" t="s">
        <v>185</v>
      </c>
      <c r="B28" s="565"/>
      <c r="C28" s="565"/>
      <c r="D28" s="565"/>
      <c r="E28" s="565"/>
      <c r="F28" s="565"/>
      <c r="G28" s="617"/>
      <c r="H28" s="624">
        <f>COMPILAZIONE!H29</f>
        <v>0</v>
      </c>
    </row>
    <row r="29" spans="1:8">
      <c r="A29" s="616" t="s">
        <v>0</v>
      </c>
      <c r="B29" s="565"/>
      <c r="C29" s="565"/>
      <c r="D29" s="565"/>
      <c r="E29" s="565"/>
      <c r="F29" s="565"/>
      <c r="G29" s="617"/>
      <c r="H29" s="625"/>
    </row>
    <row r="30" spans="1:8" ht="15" thickBot="1">
      <c r="A30" s="618" t="s">
        <v>1</v>
      </c>
      <c r="B30" s="619"/>
      <c r="C30" s="619"/>
      <c r="D30" s="619"/>
      <c r="E30" s="619"/>
      <c r="F30" s="619"/>
      <c r="G30" s="620"/>
      <c r="H30" s="626"/>
    </row>
    <row r="31" spans="1:8" ht="21.75" thickBot="1">
      <c r="F31" s="153" t="s">
        <v>212</v>
      </c>
      <c r="G31" s="154">
        <f>SUM(B32:D32)</f>
        <v>0</v>
      </c>
    </row>
    <row r="32" spans="1:8">
      <c r="A32" s="103" t="s">
        <v>6</v>
      </c>
      <c r="B32" s="106">
        <f>IF(H28=1,2500,)</f>
        <v>0</v>
      </c>
      <c r="C32" s="106">
        <f>IF(H28=2,2000,)</f>
        <v>0</v>
      </c>
      <c r="D32" s="106">
        <f>IF(H28=3,1000,)</f>
        <v>0</v>
      </c>
    </row>
    <row r="34" spans="1:7" ht="24">
      <c r="A34" s="105" t="s">
        <v>213</v>
      </c>
    </row>
    <row r="35" spans="1:7" ht="15" thickBot="1">
      <c r="D35" s="75" t="s">
        <v>169</v>
      </c>
      <c r="E35" s="75" t="s">
        <v>165</v>
      </c>
    </row>
    <row r="36" spans="1:7" ht="15" thickBot="1">
      <c r="A36" s="563" t="s">
        <v>164</v>
      </c>
      <c r="B36" s="564"/>
      <c r="C36" s="564"/>
      <c r="D36" s="145">
        <f>COMPILAZIONE!D39</f>
        <v>0</v>
      </c>
      <c r="E36" s="146">
        <f>CALCOLI!E7</f>
        <v>0</v>
      </c>
    </row>
    <row r="37" spans="1:7" ht="15" thickBot="1">
      <c r="A37" s="563" t="s">
        <v>170</v>
      </c>
      <c r="B37" s="564"/>
      <c r="C37" s="564"/>
      <c r="D37" s="145">
        <f>COMPILAZIONE!D40</f>
        <v>0</v>
      </c>
      <c r="E37" s="147">
        <f>CALCOLI!E8</f>
        <v>0</v>
      </c>
    </row>
    <row r="38" spans="1:7" ht="15" thickBot="1">
      <c r="A38" s="563" t="s">
        <v>168</v>
      </c>
      <c r="B38" s="564"/>
      <c r="C38" s="564"/>
      <c r="D38" s="145">
        <f>COMPILAZIONE!D41</f>
        <v>0</v>
      </c>
      <c r="E38" s="147">
        <f>CALCOLI!E9</f>
        <v>0</v>
      </c>
    </row>
    <row r="39" spans="1:7" ht="15" thickBot="1">
      <c r="A39" s="563" t="s">
        <v>166</v>
      </c>
      <c r="B39" s="564"/>
      <c r="C39" s="564"/>
      <c r="D39" s="145">
        <f>COMPILAZIONE!D42</f>
        <v>0</v>
      </c>
      <c r="E39" s="147">
        <f>CALCOLI!E10</f>
        <v>0</v>
      </c>
    </row>
    <row r="40" spans="1:7" ht="15" thickBot="1">
      <c r="A40" s="563" t="s">
        <v>167</v>
      </c>
      <c r="B40" s="564"/>
      <c r="C40" s="564"/>
      <c r="D40" s="145">
        <f>COMPILAZIONE!D43</f>
        <v>0</v>
      </c>
      <c r="E40" s="148">
        <f>CALCOLI!E11</f>
        <v>0</v>
      </c>
    </row>
    <row r="41" spans="1:7" ht="21.75" thickBot="1">
      <c r="A41" s="107"/>
      <c r="B41" s="107"/>
      <c r="C41" s="107"/>
      <c r="D41" s="144" t="s">
        <v>214</v>
      </c>
      <c r="E41" s="154">
        <f>SUM(E36:E40)</f>
        <v>0</v>
      </c>
    </row>
    <row r="43" spans="1:7" ht="15">
      <c r="A43" s="561" t="s">
        <v>21</v>
      </c>
      <c r="B43" s="560" t="s">
        <v>20</v>
      </c>
      <c r="C43" s="560"/>
      <c r="D43" s="560"/>
      <c r="E43" s="560"/>
      <c r="F43" s="560"/>
      <c r="G43" s="560"/>
    </row>
    <row r="44" spans="1:7" ht="15">
      <c r="A44" s="562"/>
      <c r="B44" s="101">
        <v>1</v>
      </c>
      <c r="C44" s="101" t="s">
        <v>15</v>
      </c>
      <c r="D44" s="101" t="s">
        <v>16</v>
      </c>
      <c r="E44" s="101" t="s">
        <v>17</v>
      </c>
      <c r="F44" s="101" t="s">
        <v>18</v>
      </c>
      <c r="G44" s="101" t="s">
        <v>19</v>
      </c>
    </row>
    <row r="45" spans="1:7" ht="18" customHeight="1">
      <c r="A45" s="98" t="s">
        <v>14</v>
      </c>
      <c r="B45" s="565">
        <v>200</v>
      </c>
      <c r="C45" s="565"/>
      <c r="D45" s="565"/>
      <c r="E45" s="565"/>
      <c r="F45" s="565"/>
      <c r="G45" s="565"/>
    </row>
    <row r="46" spans="1:7" ht="18" customHeight="1">
      <c r="A46" s="98" t="s">
        <v>10</v>
      </c>
      <c r="B46" s="149">
        <v>800</v>
      </c>
      <c r="C46" s="149">
        <v>1250</v>
      </c>
      <c r="D46" s="149">
        <v>2000</v>
      </c>
      <c r="E46" s="149">
        <v>3000</v>
      </c>
      <c r="F46" s="149">
        <v>4500</v>
      </c>
      <c r="G46" s="149">
        <v>12000</v>
      </c>
    </row>
    <row r="47" spans="1:7" ht="18" customHeight="1">
      <c r="A47" s="98" t="s">
        <v>11</v>
      </c>
      <c r="B47" s="149">
        <v>1500</v>
      </c>
      <c r="C47" s="149">
        <v>2500</v>
      </c>
      <c r="D47" s="149">
        <v>4000</v>
      </c>
      <c r="E47" s="149">
        <v>5000</v>
      </c>
      <c r="F47" s="149">
        <v>7000</v>
      </c>
      <c r="G47" s="149">
        <v>20000</v>
      </c>
    </row>
    <row r="48" spans="1:7" ht="18" customHeight="1">
      <c r="A48" s="98" t="s">
        <v>12</v>
      </c>
      <c r="B48" s="149">
        <v>3000</v>
      </c>
      <c r="C48" s="149">
        <v>7500</v>
      </c>
      <c r="D48" s="149">
        <v>12000</v>
      </c>
      <c r="E48" s="149">
        <v>16500</v>
      </c>
      <c r="F48" s="149">
        <v>20000</v>
      </c>
      <c r="G48" s="149">
        <v>33000</v>
      </c>
    </row>
    <row r="49" spans="1:7" ht="18" customHeight="1">
      <c r="A49" s="98" t="s">
        <v>13</v>
      </c>
      <c r="B49" s="149">
        <v>3500</v>
      </c>
      <c r="C49" s="149">
        <v>8000</v>
      </c>
      <c r="D49" s="149">
        <v>16000</v>
      </c>
      <c r="E49" s="149">
        <v>30000</v>
      </c>
      <c r="F49" s="149">
        <v>34000</v>
      </c>
      <c r="G49" s="149">
        <v>49000</v>
      </c>
    </row>
    <row r="50" spans="1:7">
      <c r="D50" s="83" t="s">
        <v>186</v>
      </c>
    </row>
    <row r="51" spans="1:7">
      <c r="D51" s="83"/>
    </row>
    <row r="53" spans="1:7" ht="24">
      <c r="A53" s="105" t="s">
        <v>215</v>
      </c>
    </row>
    <row r="54" spans="1:7" ht="18.75" thickBot="1">
      <c r="A54" s="60"/>
      <c r="D54" s="75" t="s">
        <v>171</v>
      </c>
      <c r="E54" s="75" t="s">
        <v>165</v>
      </c>
    </row>
    <row r="55" spans="1:7" ht="15" thickBot="1">
      <c r="A55" s="563" t="s">
        <v>239</v>
      </c>
      <c r="B55" s="564"/>
      <c r="C55" s="564"/>
      <c r="D55" s="145">
        <f>COMPILAZIONE!D58</f>
        <v>0</v>
      </c>
      <c r="E55" s="146">
        <f>CALCOLI!E36</f>
        <v>0</v>
      </c>
    </row>
    <row r="56" spans="1:7" ht="15" thickBot="1">
      <c r="A56" s="563" t="s">
        <v>240</v>
      </c>
      <c r="B56" s="564"/>
      <c r="C56" s="564"/>
      <c r="D56" s="145">
        <f>COMPILAZIONE!D59</f>
        <v>0</v>
      </c>
      <c r="E56" s="147">
        <f>CALCOLI!E37</f>
        <v>0</v>
      </c>
    </row>
    <row r="57" spans="1:7" ht="15" thickBot="1">
      <c r="A57" s="563" t="s">
        <v>241</v>
      </c>
      <c r="B57" s="564"/>
      <c r="C57" s="564"/>
      <c r="D57" s="145">
        <f>COMPILAZIONE!D60</f>
        <v>0</v>
      </c>
      <c r="E57" s="147">
        <f>CALCOLI!E38</f>
        <v>0</v>
      </c>
    </row>
    <row r="58" spans="1:7" ht="15" thickBot="1">
      <c r="A58" s="563" t="s">
        <v>242</v>
      </c>
      <c r="B58" s="564"/>
      <c r="C58" s="564"/>
      <c r="D58" s="145">
        <f>COMPILAZIONE!D61</f>
        <v>0</v>
      </c>
      <c r="E58" s="147">
        <f>CALCOLI!E39</f>
        <v>0</v>
      </c>
    </row>
    <row r="59" spans="1:7" ht="15" thickBot="1">
      <c r="A59" s="563" t="s">
        <v>243</v>
      </c>
      <c r="B59" s="564"/>
      <c r="C59" s="564"/>
      <c r="D59" s="145">
        <f>COMPILAZIONE!D62</f>
        <v>0</v>
      </c>
      <c r="E59" s="147">
        <f>CALCOLI!E40</f>
        <v>0</v>
      </c>
    </row>
    <row r="60" spans="1:7" ht="15" thickBot="1">
      <c r="A60" s="563" t="s">
        <v>237</v>
      </c>
      <c r="B60" s="564"/>
      <c r="C60" s="564"/>
      <c r="D60" s="145">
        <f>COMPILAZIONE!D63</f>
        <v>0</v>
      </c>
      <c r="E60" s="148">
        <f>CALCOLI!E41</f>
        <v>0</v>
      </c>
    </row>
    <row r="61" spans="1:7" ht="21.75" thickBot="1">
      <c r="A61" s="107"/>
      <c r="B61" s="107"/>
      <c r="C61" s="107"/>
      <c r="D61" s="144" t="s">
        <v>216</v>
      </c>
      <c r="E61" s="154">
        <f>SUM(E55:E60)</f>
        <v>0</v>
      </c>
    </row>
    <row r="62" spans="1:7" ht="24" customHeight="1">
      <c r="A62" s="107"/>
      <c r="B62" s="107"/>
      <c r="C62" s="107"/>
    </row>
    <row r="63" spans="1:7" ht="22.5" customHeight="1">
      <c r="A63" s="568" t="s">
        <v>21</v>
      </c>
      <c r="B63" s="569" t="s">
        <v>238</v>
      </c>
      <c r="C63" s="569"/>
      <c r="D63" s="569"/>
      <c r="E63" s="569"/>
    </row>
    <row r="64" spans="1:7">
      <c r="A64" s="568"/>
      <c r="B64" s="99">
        <v>1</v>
      </c>
      <c r="C64" s="99" t="s">
        <v>15</v>
      </c>
      <c r="D64" s="99" t="s">
        <v>16</v>
      </c>
      <c r="E64" s="99" t="s">
        <v>27</v>
      </c>
    </row>
    <row r="65" spans="1:8" ht="15">
      <c r="A65" s="76" t="s">
        <v>28</v>
      </c>
      <c r="B65" s="78">
        <v>50</v>
      </c>
      <c r="C65" s="78">
        <v>100</v>
      </c>
      <c r="D65" s="78">
        <v>100</v>
      </c>
      <c r="E65" s="78">
        <v>400</v>
      </c>
    </row>
    <row r="66" spans="1:8" ht="15">
      <c r="A66" s="76" t="s">
        <v>10</v>
      </c>
      <c r="B66" s="78">
        <v>950</v>
      </c>
      <c r="C66" s="78">
        <v>1500</v>
      </c>
      <c r="D66" s="78">
        <v>2000</v>
      </c>
      <c r="E66" s="78">
        <v>5000</v>
      </c>
    </row>
    <row r="67" spans="1:8" ht="15">
      <c r="A67" s="76" t="s">
        <v>29</v>
      </c>
      <c r="B67" s="78">
        <v>1750</v>
      </c>
      <c r="C67" s="78">
        <v>2800</v>
      </c>
      <c r="D67" s="78">
        <v>4200</v>
      </c>
      <c r="E67" s="78">
        <v>8000</v>
      </c>
    </row>
    <row r="68" spans="1:8" ht="15">
      <c r="A68" s="76" t="s">
        <v>30</v>
      </c>
      <c r="B68" s="78">
        <v>2300</v>
      </c>
      <c r="C68" s="78">
        <v>3800</v>
      </c>
      <c r="D68" s="78">
        <v>5800</v>
      </c>
      <c r="E68" s="78">
        <v>10000</v>
      </c>
    </row>
    <row r="69" spans="1:8" ht="15">
      <c r="A69" s="76" t="s">
        <v>31</v>
      </c>
      <c r="B69" s="78">
        <v>3500</v>
      </c>
      <c r="C69" s="78">
        <v>7500</v>
      </c>
      <c r="D69" s="78">
        <v>15000</v>
      </c>
      <c r="E69" s="78">
        <v>29000</v>
      </c>
    </row>
    <row r="70" spans="1:8" ht="15">
      <c r="A70" s="76" t="s">
        <v>32</v>
      </c>
      <c r="B70" s="78">
        <v>4500</v>
      </c>
      <c r="C70" s="78">
        <v>10000</v>
      </c>
      <c r="D70" s="78">
        <v>20000</v>
      </c>
      <c r="E70" s="78">
        <v>30000</v>
      </c>
    </row>
    <row r="71" spans="1:8">
      <c r="C71" s="83" t="s">
        <v>187</v>
      </c>
    </row>
    <row r="72" spans="1:8" ht="15" thickBot="1"/>
    <row r="73" spans="1:8" ht="24">
      <c r="A73" s="105" t="s">
        <v>217</v>
      </c>
      <c r="B73" s="96"/>
      <c r="E73" s="79" t="s">
        <v>210</v>
      </c>
    </row>
    <row r="74" spans="1:8">
      <c r="D74" s="103" t="s">
        <v>179</v>
      </c>
      <c r="E74" s="111" t="s">
        <v>180</v>
      </c>
    </row>
    <row r="75" spans="1:8">
      <c r="A75" s="572" t="s">
        <v>34</v>
      </c>
      <c r="B75" s="572"/>
      <c r="C75" s="572"/>
      <c r="D75" s="151">
        <f>COMPILAZIONE!D78</f>
        <v>0</v>
      </c>
      <c r="E75" s="151">
        <f>COMPILAZIONE!E78</f>
        <v>0</v>
      </c>
    </row>
    <row r="76" spans="1:8">
      <c r="A76" s="572" t="s">
        <v>35</v>
      </c>
      <c r="B76" s="572"/>
      <c r="C76" s="572"/>
      <c r="D76" s="151">
        <f>COMPILAZIONE!D79</f>
        <v>0</v>
      </c>
      <c r="E76" s="151">
        <f>COMPILAZIONE!E79</f>
        <v>0</v>
      </c>
    </row>
    <row r="77" spans="1:8" ht="15" thickBot="1"/>
    <row r="78" spans="1:8" ht="46.5" customHeight="1">
      <c r="A78" s="566" t="s">
        <v>37</v>
      </c>
      <c r="B78" s="566">
        <v>0</v>
      </c>
      <c r="C78" s="80" t="s">
        <v>38</v>
      </c>
      <c r="D78" s="80" t="s">
        <v>40</v>
      </c>
      <c r="E78" s="80" t="s">
        <v>42</v>
      </c>
      <c r="F78" s="566" t="s">
        <v>44</v>
      </c>
      <c r="G78" s="566" t="s">
        <v>45</v>
      </c>
    </row>
    <row r="79" spans="1:8" ht="15" thickBot="1">
      <c r="A79" s="567"/>
      <c r="B79" s="567"/>
      <c r="C79" s="81" t="s">
        <v>39</v>
      </c>
      <c r="D79" s="81" t="s">
        <v>41</v>
      </c>
      <c r="E79" s="81" t="s">
        <v>43</v>
      </c>
      <c r="F79" s="567"/>
      <c r="G79" s="567"/>
    </row>
    <row r="80" spans="1:8" ht="18" thickBot="1">
      <c r="A80" s="65" t="s">
        <v>46</v>
      </c>
      <c r="B80" s="64">
        <v>0</v>
      </c>
      <c r="C80" s="64">
        <v>500</v>
      </c>
      <c r="D80" s="64">
        <v>1000</v>
      </c>
      <c r="E80" s="64">
        <v>2200</v>
      </c>
      <c r="F80" s="64">
        <v>3200</v>
      </c>
      <c r="G80" s="64" t="s">
        <v>218</v>
      </c>
      <c r="H80" s="109">
        <f>G83</f>
        <v>0</v>
      </c>
    </row>
    <row r="81" spans="1:10" ht="29.25" thickBot="1">
      <c r="A81" s="65" t="s">
        <v>47</v>
      </c>
      <c r="B81" s="64">
        <v>0</v>
      </c>
      <c r="C81" s="64">
        <v>0</v>
      </c>
      <c r="D81" s="64">
        <v>500</v>
      </c>
      <c r="E81" s="64">
        <v>1200</v>
      </c>
      <c r="F81" s="64">
        <v>1800</v>
      </c>
      <c r="G81" s="64" t="s">
        <v>219</v>
      </c>
      <c r="H81" s="110">
        <f>G84</f>
        <v>0</v>
      </c>
    </row>
    <row r="83" spans="1:10" hidden="1">
      <c r="A83" s="63" t="s">
        <v>48</v>
      </c>
      <c r="B83" s="63">
        <f>IF($D$75=0,0,0)</f>
        <v>0</v>
      </c>
      <c r="C83" s="63">
        <f>IF(AND($D$75&gt;0,$D$75&lt;=1),500,0)</f>
        <v>0</v>
      </c>
      <c r="D83" s="63">
        <f>IF(AND($D$75&gt;1,$D$75&lt;=10),1000,0)</f>
        <v>0</v>
      </c>
      <c r="E83" s="63">
        <f>IF(AND($D$75&gt;10,$D$75&lt;=50),2200,0)</f>
        <v>0</v>
      </c>
      <c r="F83" s="63">
        <f>IF($D$75&gt;50,3200,0)</f>
        <v>0</v>
      </c>
      <c r="G83" s="62">
        <f>SUM(B83:F83)</f>
        <v>0</v>
      </c>
    </row>
    <row r="84" spans="1:10" hidden="1">
      <c r="A84" s="63" t="s">
        <v>49</v>
      </c>
      <c r="B84" s="63">
        <f>IF($D$76=0,0,0)</f>
        <v>0</v>
      </c>
      <c r="C84" s="63">
        <f>IF(AND($D$76&gt;0,$D$76&lt;=1),0,0)</f>
        <v>0</v>
      </c>
      <c r="D84" s="63">
        <f>IF(AND($D$76&gt;1,$D$76&lt;=10),500,0)</f>
        <v>0</v>
      </c>
      <c r="E84" s="63">
        <f>IF(AND($D$76&gt;10,$D$76&lt;=50),1200,0)</f>
        <v>0</v>
      </c>
      <c r="F84" s="63">
        <f>IF($D$76&gt;50,1800,0)</f>
        <v>0</v>
      </c>
      <c r="G84" s="62">
        <f>SUM(B84:F84)</f>
        <v>0</v>
      </c>
    </row>
    <row r="86" spans="1:10" ht="15" thickBot="1"/>
    <row r="87" spans="1:10" ht="15" thickBot="1">
      <c r="A87" s="602" t="s">
        <v>181</v>
      </c>
      <c r="B87" s="603"/>
      <c r="C87" s="603"/>
      <c r="D87" s="603"/>
      <c r="E87" s="603"/>
      <c r="F87" s="603"/>
      <c r="G87" s="604"/>
    </row>
    <row r="88" spans="1:10" ht="15" thickBot="1"/>
    <row r="89" spans="1:10" ht="30.75" customHeight="1">
      <c r="A89" s="570" t="s">
        <v>172</v>
      </c>
      <c r="B89" s="570">
        <v>0</v>
      </c>
      <c r="C89" s="133" t="s">
        <v>38</v>
      </c>
      <c r="D89" s="133" t="s">
        <v>174</v>
      </c>
      <c r="E89" s="133" t="s">
        <v>176</v>
      </c>
      <c r="F89" s="570" t="s">
        <v>178</v>
      </c>
      <c r="G89" s="570" t="s">
        <v>45</v>
      </c>
    </row>
    <row r="90" spans="1:10" ht="15" thickBot="1">
      <c r="A90" s="571"/>
      <c r="B90" s="571"/>
      <c r="C90" s="134" t="s">
        <v>173</v>
      </c>
      <c r="D90" s="134" t="s">
        <v>175</v>
      </c>
      <c r="E90" s="134" t="s">
        <v>177</v>
      </c>
      <c r="F90" s="571"/>
      <c r="G90" s="571"/>
      <c r="J90" s="75"/>
    </row>
    <row r="91" spans="1:10" ht="18" thickBot="1">
      <c r="A91" s="135" t="s">
        <v>46</v>
      </c>
      <c r="B91" s="136">
        <v>0</v>
      </c>
      <c r="C91" s="136">
        <v>1200</v>
      </c>
      <c r="D91" s="136">
        <v>2400</v>
      </c>
      <c r="E91" s="136">
        <v>3600</v>
      </c>
      <c r="F91" s="136">
        <v>4800</v>
      </c>
      <c r="G91" s="137" t="s">
        <v>218</v>
      </c>
      <c r="H91" s="109">
        <f>G94</f>
        <v>0</v>
      </c>
    </row>
    <row r="92" spans="1:10" ht="29.25" thickBot="1">
      <c r="A92" s="135" t="s">
        <v>47</v>
      </c>
      <c r="B92" s="136">
        <v>0</v>
      </c>
      <c r="C92" s="136">
        <v>1000</v>
      </c>
      <c r="D92" s="136">
        <v>2000</v>
      </c>
      <c r="E92" s="136">
        <v>3000</v>
      </c>
      <c r="F92" s="136">
        <v>4000</v>
      </c>
      <c r="G92" s="137" t="s">
        <v>219</v>
      </c>
      <c r="H92" s="110">
        <f>G95</f>
        <v>0</v>
      </c>
    </row>
    <row r="94" spans="1:10">
      <c r="A94" s="63" t="s">
        <v>48</v>
      </c>
      <c r="B94" s="63">
        <f>IF($E$75=0,0,0)</f>
        <v>0</v>
      </c>
      <c r="C94" s="63">
        <f>IF(AND($E$75&gt;0,$E$75&lt;=400000),1200,0)</f>
        <v>0</v>
      </c>
      <c r="D94" s="63">
        <f>IF(AND($E$75&gt;400000,$E$75&lt;=800000),2400,0)</f>
        <v>0</v>
      </c>
      <c r="E94" s="63">
        <f>IF(AND($E$75&gt;800000,$E$75&lt;=1600000),3600,0)</f>
        <v>0</v>
      </c>
      <c r="F94" s="63">
        <f>IF($E$75&gt;1600000,4800,0)</f>
        <v>0</v>
      </c>
      <c r="G94" s="62">
        <f>SUM(B94:F94)</f>
        <v>0</v>
      </c>
    </row>
    <row r="95" spans="1:10">
      <c r="A95" s="63" t="s">
        <v>49</v>
      </c>
      <c r="B95" s="63">
        <f>IF($E$76=0,0,0)</f>
        <v>0</v>
      </c>
      <c r="C95" s="63">
        <f>IF(AND($E$76&gt;0,$E$76&lt;=400000),1000,0)</f>
        <v>0</v>
      </c>
      <c r="D95" s="63">
        <f>IF(AND($E$76&gt;400000,$E$76&lt;=800000),2000,0)</f>
        <v>0</v>
      </c>
      <c r="E95" s="63">
        <f>IF(AND($E$76&gt;800000,$E$76&lt;=1600000),3000,0)</f>
        <v>0</v>
      </c>
      <c r="F95" s="63">
        <f>IF($E$76&gt;1600000,4000,0)</f>
        <v>0</v>
      </c>
      <c r="G95" s="62">
        <f>SUM(B95:F95)</f>
        <v>0</v>
      </c>
    </row>
    <row r="97" spans="1:8" ht="15" thickBot="1">
      <c r="E97" s="103" t="s">
        <v>50</v>
      </c>
      <c r="F97" s="103" t="s">
        <v>51</v>
      </c>
    </row>
    <row r="98" spans="1:8" ht="15" thickBot="1">
      <c r="A98" s="572" t="s">
        <v>36</v>
      </c>
      <c r="B98" s="572"/>
      <c r="C98" s="563"/>
      <c r="D98" s="113">
        <f>COMPILAZIONE!D103</f>
        <v>0</v>
      </c>
      <c r="E98" s="114">
        <f>IF(D98=H106,1,0)</f>
        <v>0</v>
      </c>
      <c r="F98" s="61">
        <f>IF(E98=0,0,300)</f>
        <v>0</v>
      </c>
    </row>
    <row r="99" spans="1:8" ht="15" thickBot="1">
      <c r="E99" s="114"/>
    </row>
    <row r="100" spans="1:8" ht="21.75" thickBot="1">
      <c r="D100" s="87" t="s">
        <v>220</v>
      </c>
      <c r="E100" s="154">
        <f>SUM(F98+G95+G94+G84+G83)</f>
        <v>0</v>
      </c>
    </row>
    <row r="102" spans="1:8" ht="19.5">
      <c r="A102" s="105" t="s">
        <v>182</v>
      </c>
      <c r="B102" s="96"/>
      <c r="C102" s="96"/>
    </row>
    <row r="104" spans="1:8">
      <c r="A104" s="601" t="s">
        <v>54</v>
      </c>
      <c r="B104" s="601"/>
      <c r="C104" s="601"/>
      <c r="D104" s="67" t="s">
        <v>45</v>
      </c>
      <c r="F104" s="103" t="s">
        <v>50</v>
      </c>
      <c r="G104" s="103" t="s">
        <v>51</v>
      </c>
    </row>
    <row r="105" spans="1:8" ht="18">
      <c r="A105" s="572" t="s">
        <v>55</v>
      </c>
      <c r="B105" s="572"/>
      <c r="C105" s="572"/>
      <c r="D105" s="115" t="s">
        <v>221</v>
      </c>
      <c r="E105" s="116" t="s">
        <v>60</v>
      </c>
      <c r="G105" s="106">
        <f>F116</f>
        <v>0</v>
      </c>
    </row>
    <row r="106" spans="1:8" ht="18">
      <c r="A106" s="572" t="s">
        <v>56</v>
      </c>
      <c r="B106" s="572"/>
      <c r="C106" s="572"/>
      <c r="D106" s="115" t="s">
        <v>222</v>
      </c>
      <c r="E106" s="95">
        <f>COMPILAZIONE!E111</f>
        <v>0</v>
      </c>
      <c r="F106" s="114">
        <f>IF(E106=H106,1,0)</f>
        <v>0</v>
      </c>
      <c r="G106" s="103">
        <f>IF(F106=0,0,3500)</f>
        <v>0</v>
      </c>
      <c r="H106" s="103" t="s">
        <v>122</v>
      </c>
    </row>
    <row r="107" spans="1:8" ht="18">
      <c r="A107" s="572" t="s">
        <v>57</v>
      </c>
      <c r="B107" s="572"/>
      <c r="C107" s="572"/>
      <c r="D107" s="115" t="s">
        <v>223</v>
      </c>
      <c r="E107" s="95">
        <f>COMPILAZIONE!E112</f>
        <v>0</v>
      </c>
      <c r="F107" s="114">
        <f>IF(E107=H107,1,0)</f>
        <v>0</v>
      </c>
      <c r="G107" s="103">
        <f>IF(F107=0,0,700)</f>
        <v>0</v>
      </c>
      <c r="H107" s="103" t="s">
        <v>122</v>
      </c>
    </row>
    <row r="108" spans="1:8" ht="18">
      <c r="A108" s="572" t="s">
        <v>58</v>
      </c>
      <c r="B108" s="572"/>
      <c r="C108" s="572"/>
      <c r="D108" s="115" t="s">
        <v>224</v>
      </c>
      <c r="E108" s="95">
        <f>COMPILAZIONE!E113</f>
        <v>0</v>
      </c>
      <c r="F108" s="114">
        <f>IF(E108=H108,1,0)</f>
        <v>0</v>
      </c>
      <c r="G108" s="103">
        <f>IF(F108=0,0,1400)</f>
        <v>0</v>
      </c>
      <c r="H108" s="103" t="s">
        <v>122</v>
      </c>
    </row>
    <row r="109" spans="1:8" ht="18.75" thickBot="1">
      <c r="A109" s="572" t="s">
        <v>59</v>
      </c>
      <c r="B109" s="572"/>
      <c r="C109" s="572"/>
      <c r="D109" s="115" t="s">
        <v>225</v>
      </c>
      <c r="E109" s="95">
        <f>COMPILAZIONE!E114</f>
        <v>0</v>
      </c>
      <c r="F109" s="114">
        <f>IF(E109=H109,1,0)</f>
        <v>0</v>
      </c>
      <c r="G109" s="103">
        <f>IF(F109=0,0,5600)</f>
        <v>0</v>
      </c>
      <c r="H109" s="103" t="s">
        <v>122</v>
      </c>
    </row>
    <row r="110" spans="1:8" ht="18.75" thickBot="1">
      <c r="F110" s="87" t="s">
        <v>106</v>
      </c>
      <c r="G110" s="154">
        <f>SUM(G105:G109)</f>
        <v>0</v>
      </c>
    </row>
    <row r="111" spans="1:8" ht="19.5" customHeight="1" thickBot="1">
      <c r="A111" s="627" t="s">
        <v>55</v>
      </c>
      <c r="B111" s="627"/>
      <c r="C111" s="627"/>
      <c r="D111" s="627"/>
      <c r="E111" s="627"/>
    </row>
    <row r="112" spans="1:8" ht="30" customHeight="1" thickBot="1">
      <c r="A112" s="584" t="s">
        <v>64</v>
      </c>
      <c r="B112" s="585"/>
      <c r="C112" s="585"/>
      <c r="D112" s="585"/>
      <c r="E112" s="586"/>
      <c r="F112" s="106">
        <f>IF(G112=1,0,0)</f>
        <v>0</v>
      </c>
      <c r="G112" s="82">
        <f>COMPILAZIONE!G118</f>
        <v>0</v>
      </c>
    </row>
    <row r="113" spans="1:10" ht="30" customHeight="1">
      <c r="A113" s="584" t="s">
        <v>183</v>
      </c>
      <c r="B113" s="585"/>
      <c r="C113" s="585"/>
      <c r="D113" s="585"/>
      <c r="E113" s="586"/>
      <c r="F113" s="106">
        <f>IF(G112=2,500,0)</f>
        <v>0</v>
      </c>
    </row>
    <row r="114" spans="1:10" ht="30" customHeight="1">
      <c r="A114" s="584" t="s">
        <v>184</v>
      </c>
      <c r="B114" s="585"/>
      <c r="C114" s="585"/>
      <c r="D114" s="585"/>
      <c r="E114" s="586"/>
      <c r="F114" s="106">
        <f>IF(G112=3,1000,0)</f>
        <v>0</v>
      </c>
    </row>
    <row r="116" spans="1:10">
      <c r="E116" s="103" t="s">
        <v>68</v>
      </c>
      <c r="F116" s="106">
        <f>SUM(F112:F114)</f>
        <v>0</v>
      </c>
    </row>
    <row r="119" spans="1:10" ht="19.5">
      <c r="A119" s="583" t="s">
        <v>73</v>
      </c>
      <c r="B119" s="583"/>
      <c r="C119" s="583"/>
    </row>
    <row r="120" spans="1:10">
      <c r="I120" s="596" t="s">
        <v>190</v>
      </c>
      <c r="J120" s="596" t="s">
        <v>189</v>
      </c>
    </row>
    <row r="121" spans="1:10">
      <c r="A121" s="587" t="s">
        <v>191</v>
      </c>
      <c r="B121" s="588"/>
      <c r="C121" s="588"/>
      <c r="D121" s="589"/>
      <c r="E121" s="68" t="s">
        <v>188</v>
      </c>
      <c r="F121" s="68" t="s">
        <v>77</v>
      </c>
      <c r="G121" s="68" t="s">
        <v>78</v>
      </c>
      <c r="I121" s="596"/>
      <c r="J121" s="596"/>
    </row>
    <row r="122" spans="1:10">
      <c r="A122" s="563" t="s">
        <v>75</v>
      </c>
      <c r="B122" s="564"/>
      <c r="C122" s="564"/>
      <c r="D122" s="580"/>
      <c r="E122" s="69">
        <f>IF(AND($I$122=1,$J$122=1),1000,)</f>
        <v>0</v>
      </c>
      <c r="F122" s="69">
        <f>IF(AND($I$122=1,$J$122=2),1000,)</f>
        <v>0</v>
      </c>
      <c r="G122" s="69">
        <f>IF(AND($I$122=1,$J$122=3),500,)</f>
        <v>0</v>
      </c>
      <c r="I122" s="614">
        <f>COMPILAZIONE!F128</f>
        <v>0</v>
      </c>
      <c r="J122" s="117">
        <f>H28</f>
        <v>0</v>
      </c>
    </row>
    <row r="123" spans="1:10">
      <c r="A123" s="563" t="s">
        <v>76</v>
      </c>
      <c r="B123" s="564"/>
      <c r="C123" s="564"/>
      <c r="D123" s="580"/>
      <c r="E123" s="69">
        <f>IF(AND($I$122=0,$J$122=1),0,)</f>
        <v>0</v>
      </c>
      <c r="F123" s="69">
        <f>IF(AND($I$122=0,$J$122=2),0,)</f>
        <v>0</v>
      </c>
      <c r="G123" s="69">
        <f>IF(AND($I$122=0,$J$122=3),0,)</f>
        <v>0</v>
      </c>
      <c r="I123" s="615"/>
    </row>
    <row r="124" spans="1:10" ht="15" thickBot="1"/>
    <row r="125" spans="1:10" ht="21.75" thickBot="1">
      <c r="E125" s="87" t="s">
        <v>226</v>
      </c>
      <c r="F125" s="154">
        <f>SUM(E122:G123)</f>
        <v>0</v>
      </c>
    </row>
    <row r="129" spans="1:10" ht="15" thickBot="1"/>
    <row r="130" spans="1:10" ht="18.75" thickBot="1">
      <c r="A130" s="576" t="s">
        <v>80</v>
      </c>
      <c r="B130" s="576"/>
      <c r="C130" s="576"/>
      <c r="G130" s="155" t="s">
        <v>91</v>
      </c>
      <c r="H130" s="156">
        <v>5.2</v>
      </c>
    </row>
    <row r="131" spans="1:10" ht="15" thickBot="1">
      <c r="E131" s="89"/>
      <c r="G131" s="88" t="s">
        <v>88</v>
      </c>
      <c r="H131" s="152">
        <f>E132</f>
        <v>1.4</v>
      </c>
    </row>
    <row r="132" spans="1:10">
      <c r="A132" s="103" t="s">
        <v>88</v>
      </c>
      <c r="B132" s="103">
        <f>IF(NOT(OR($H$130=1.1,$H$130=2.2,H130=5.2,H130=5.4)),0.7,0)</f>
        <v>0</v>
      </c>
      <c r="C132" s="103">
        <f>IF(OR($H$130=1.1,$H$130=2.2,$H$130=5.4),1,0)</f>
        <v>0</v>
      </c>
      <c r="D132" s="103">
        <f>IF(OR($H$130=5.2),1.4,0)</f>
        <v>1.4</v>
      </c>
      <c r="E132" s="62">
        <f>SUM(B132:D132)</f>
        <v>1.4</v>
      </c>
    </row>
    <row r="135" spans="1:10" ht="20.25" thickBot="1">
      <c r="A135" s="583" t="s">
        <v>96</v>
      </c>
      <c r="B135" s="583"/>
      <c r="C135" s="583"/>
    </row>
    <row r="136" spans="1:10" ht="21.75" thickBot="1">
      <c r="A136" s="77" t="s">
        <v>200</v>
      </c>
      <c r="B136" s="154">
        <f>SUM(G31,E41,E61,E100,G110)-F125</f>
        <v>0</v>
      </c>
      <c r="C136" s="71"/>
      <c r="F136" s="90">
        <v>1</v>
      </c>
      <c r="G136" s="91">
        <v>2</v>
      </c>
      <c r="H136" s="91">
        <v>3</v>
      </c>
      <c r="I136" s="91">
        <v>4</v>
      </c>
      <c r="J136" s="92">
        <v>5</v>
      </c>
    </row>
    <row r="137" spans="1:10" ht="18" thickBot="1">
      <c r="E137" s="118" t="s">
        <v>227</v>
      </c>
      <c r="F137" s="119">
        <f>IF(AND($B$138&gt;=5000,$B$141=1),0.2*$B$138,0)</f>
        <v>0</v>
      </c>
      <c r="G137" s="119">
        <f>IF(AND($B$138&gt;=5000,$B$141=2),0.3*$B$138,0)</f>
        <v>0</v>
      </c>
      <c r="H137" s="119">
        <f>IF(AND($B$138&gt;=5000,$B$141=3),0.05*$B$138,0)</f>
        <v>0</v>
      </c>
      <c r="I137" s="119">
        <f>IF(AND($B$138&gt;=5000,$B$141=4),0.25*$B$138,0)</f>
        <v>0</v>
      </c>
      <c r="J137" s="119">
        <f>IF(AND($B$138&gt;=5000,$B$141=5),0.35*$B$138,0)</f>
        <v>0</v>
      </c>
    </row>
    <row r="138" spans="1:10" ht="21.75" thickBot="1">
      <c r="A138" s="77" t="s">
        <v>199</v>
      </c>
      <c r="B138" s="154">
        <f>B136*H131</f>
        <v>0</v>
      </c>
      <c r="E138" s="118" t="s">
        <v>228</v>
      </c>
      <c r="F138" s="119">
        <f>IF(AND($B$138&lt;5000,$B$141=1),1000,0)</f>
        <v>0</v>
      </c>
      <c r="G138" s="119">
        <f>IF(AND($B$138&lt;5000,$B$141=2),2000,0)</f>
        <v>0</v>
      </c>
      <c r="H138" s="119">
        <f>IF(AND($B$138&lt;5000,$B$141=3),200,0)</f>
        <v>0</v>
      </c>
      <c r="I138" s="119">
        <f>IF(AND($B$138&lt;5000,$B$141=4),1000,0)</f>
        <v>0</v>
      </c>
      <c r="J138" s="119">
        <f>IF(AND($B$138&lt;5000,$B$141=5),2000,0)</f>
        <v>0</v>
      </c>
    </row>
    <row r="140" spans="1:10" ht="18" thickBot="1">
      <c r="A140" s="608" t="s">
        <v>201</v>
      </c>
      <c r="B140" s="608"/>
      <c r="C140" s="103" t="s">
        <v>203</v>
      </c>
    </row>
    <row r="141" spans="1:10" ht="27.75" customHeight="1" thickBot="1">
      <c r="A141" s="75" t="s">
        <v>202</v>
      </c>
      <c r="B141" s="82"/>
      <c r="C141" s="120">
        <f>SUM(F137:J138)</f>
        <v>0</v>
      </c>
      <c r="E141" s="102" t="s">
        <v>198</v>
      </c>
      <c r="F141" s="121" t="s">
        <v>192</v>
      </c>
      <c r="G141" s="122" t="s">
        <v>229</v>
      </c>
      <c r="H141" s="122" t="s">
        <v>230</v>
      </c>
    </row>
    <row r="142" spans="1:10" ht="15" thickBot="1">
      <c r="E142" s="75">
        <v>1</v>
      </c>
      <c r="F142" s="123" t="s">
        <v>193</v>
      </c>
      <c r="G142" s="124">
        <v>0.2</v>
      </c>
      <c r="H142" s="125">
        <v>1000</v>
      </c>
    </row>
    <row r="143" spans="1:10" ht="36.75" customHeight="1" thickBot="1">
      <c r="A143" s="581" t="s">
        <v>204</v>
      </c>
      <c r="B143" s="582"/>
      <c r="C143" s="93">
        <f>B138-C141</f>
        <v>0</v>
      </c>
      <c r="E143" s="75">
        <v>2</v>
      </c>
      <c r="F143" s="123" t="s">
        <v>194</v>
      </c>
      <c r="G143" s="124">
        <v>0.3</v>
      </c>
      <c r="H143" s="125">
        <v>2000</v>
      </c>
    </row>
    <row r="144" spans="1:10" ht="15" thickBot="1">
      <c r="E144" s="75">
        <v>3</v>
      </c>
      <c r="F144" s="123" t="s">
        <v>195</v>
      </c>
      <c r="G144" s="124">
        <v>0.05</v>
      </c>
      <c r="H144" s="125">
        <v>200</v>
      </c>
    </row>
    <row r="145" spans="1:8" ht="29.25" thickBot="1">
      <c r="E145" s="75">
        <v>4</v>
      </c>
      <c r="F145" s="123" t="s">
        <v>196</v>
      </c>
      <c r="G145" s="124">
        <v>0.25</v>
      </c>
      <c r="H145" s="125">
        <v>1000</v>
      </c>
    </row>
    <row r="146" spans="1:8" ht="29.25" thickBot="1">
      <c r="E146" s="75">
        <v>5</v>
      </c>
      <c r="F146" s="123" t="s">
        <v>197</v>
      </c>
      <c r="G146" s="124">
        <v>0.35</v>
      </c>
      <c r="H146" s="125">
        <v>2000</v>
      </c>
    </row>
    <row r="147" spans="1:8">
      <c r="E147" s="75"/>
      <c r="F147" s="126"/>
      <c r="G147" s="127"/>
      <c r="H147" s="128"/>
    </row>
    <row r="148" spans="1:8">
      <c r="E148" s="75"/>
      <c r="F148" s="126"/>
      <c r="G148" s="127"/>
      <c r="H148" s="128"/>
    </row>
    <row r="149" spans="1:8">
      <c r="E149" s="75"/>
      <c r="F149" s="126"/>
      <c r="G149" s="127"/>
      <c r="H149" s="128"/>
    </row>
    <row r="150" spans="1:8" ht="18">
      <c r="B150" s="94" t="s">
        <v>85</v>
      </c>
      <c r="C150" s="94"/>
      <c r="D150" s="94"/>
    </row>
    <row r="151" spans="1:8" ht="18" customHeight="1">
      <c r="B151" s="573" t="s">
        <v>207</v>
      </c>
      <c r="C151" s="574"/>
      <c r="D151" s="577"/>
    </row>
    <row r="152" spans="1:8" ht="18" customHeight="1">
      <c r="A152" s="75"/>
      <c r="B152" s="573" t="s">
        <v>208</v>
      </c>
      <c r="C152" s="574"/>
      <c r="D152" s="578"/>
    </row>
    <row r="153" spans="1:8" ht="18" customHeight="1">
      <c r="A153" s="75"/>
      <c r="B153" s="573" t="s">
        <v>205</v>
      </c>
      <c r="C153" s="574"/>
      <c r="D153" s="579"/>
    </row>
    <row r="155" spans="1:8" ht="15" thickBot="1"/>
    <row r="156" spans="1:8" ht="23.25" thickBot="1">
      <c r="A156" s="581" t="s">
        <v>206</v>
      </c>
      <c r="B156" s="582"/>
      <c r="C156" s="93">
        <f>IF(D151=4,C143*0.5,)</f>
        <v>0</v>
      </c>
    </row>
    <row r="164" spans="1:10">
      <c r="A164" s="575" t="s">
        <v>117</v>
      </c>
      <c r="B164" s="575"/>
      <c r="C164" s="575"/>
      <c r="D164" s="575"/>
      <c r="E164" s="575"/>
      <c r="F164" s="575"/>
      <c r="G164" s="129"/>
    </row>
    <row r="165" spans="1:10">
      <c r="A165" s="129" t="s">
        <v>116</v>
      </c>
      <c r="B165" s="129" t="s">
        <v>118</v>
      </c>
      <c r="C165" s="129" t="s">
        <v>119</v>
      </c>
      <c r="D165" s="129" t="s">
        <v>120</v>
      </c>
      <c r="E165" s="129" t="s">
        <v>121</v>
      </c>
      <c r="F165" s="129" t="s">
        <v>109</v>
      </c>
      <c r="G165" s="129" t="s">
        <v>124</v>
      </c>
      <c r="J165" s="103" t="s">
        <v>209</v>
      </c>
    </row>
    <row r="166" spans="1:10">
      <c r="A166" s="130">
        <v>1.1000000000000001</v>
      </c>
      <c r="B166" s="131">
        <v>2</v>
      </c>
      <c r="C166" s="129">
        <v>1</v>
      </c>
      <c r="D166" s="129" t="s">
        <v>122</v>
      </c>
      <c r="E166" s="129">
        <v>1</v>
      </c>
      <c r="F166" s="129">
        <v>0</v>
      </c>
      <c r="G166" s="129">
        <v>0</v>
      </c>
      <c r="H166" s="103">
        <f>IF(D166=J166,1,0)</f>
        <v>1</v>
      </c>
      <c r="J166" s="103" t="s">
        <v>122</v>
      </c>
    </row>
    <row r="167" spans="1:10">
      <c r="A167" s="130">
        <v>1.2</v>
      </c>
      <c r="B167" s="131">
        <v>3</v>
      </c>
      <c r="C167" s="129">
        <v>2</v>
      </c>
      <c r="D167" s="129" t="s">
        <v>123</v>
      </c>
      <c r="E167" s="129">
        <v>2</v>
      </c>
      <c r="F167" s="129"/>
      <c r="G167" s="129">
        <v>1</v>
      </c>
      <c r="J167" s="103" t="s">
        <v>123</v>
      </c>
    </row>
    <row r="168" spans="1:10">
      <c r="A168" s="130">
        <v>1.3</v>
      </c>
      <c r="B168" s="131">
        <v>4</v>
      </c>
      <c r="C168" s="129">
        <v>3</v>
      </c>
      <c r="D168" s="129"/>
      <c r="E168" s="129">
        <v>3</v>
      </c>
      <c r="F168" s="129"/>
      <c r="G168" s="129"/>
    </row>
    <row r="169" spans="1:10">
      <c r="A169" s="130">
        <v>1.4</v>
      </c>
      <c r="B169" s="131"/>
      <c r="C169" s="129"/>
      <c r="D169" s="129"/>
      <c r="E169" s="129">
        <v>4</v>
      </c>
      <c r="F169" s="129"/>
      <c r="G169" s="129"/>
    </row>
    <row r="170" spans="1:10">
      <c r="A170" s="130">
        <v>2.1</v>
      </c>
      <c r="B170" s="129"/>
      <c r="C170" s="129"/>
      <c r="D170" s="129"/>
      <c r="E170" s="129">
        <v>5</v>
      </c>
      <c r="F170" s="129"/>
      <c r="G170" s="129"/>
    </row>
    <row r="171" spans="1:10">
      <c r="A171" s="130">
        <v>2.2000000000000002</v>
      </c>
      <c r="B171" s="129"/>
      <c r="C171" s="129"/>
      <c r="D171" s="129"/>
      <c r="E171" s="129"/>
      <c r="F171" s="129"/>
      <c r="G171" s="129"/>
    </row>
    <row r="172" spans="1:10">
      <c r="A172" s="130">
        <v>2.2999999999999998</v>
      </c>
      <c r="B172" s="129"/>
      <c r="C172" s="129"/>
      <c r="D172" s="129"/>
      <c r="E172" s="129"/>
      <c r="F172" s="129"/>
      <c r="G172" s="129"/>
    </row>
    <row r="173" spans="1:10">
      <c r="A173" s="130">
        <v>2.4</v>
      </c>
      <c r="B173" s="129"/>
      <c r="C173" s="129"/>
      <c r="D173" s="129"/>
      <c r="E173" s="129"/>
      <c r="F173" s="129"/>
      <c r="G173" s="129"/>
    </row>
    <row r="174" spans="1:10">
      <c r="A174" s="130">
        <v>2.5</v>
      </c>
      <c r="B174" s="129"/>
      <c r="C174" s="129"/>
      <c r="D174" s="129"/>
      <c r="E174" s="129"/>
      <c r="F174" s="129"/>
      <c r="G174" s="129"/>
    </row>
    <row r="175" spans="1:10">
      <c r="A175" s="130">
        <v>2.6</v>
      </c>
      <c r="B175" s="129"/>
      <c r="C175" s="129"/>
      <c r="D175" s="129"/>
      <c r="E175" s="129"/>
      <c r="F175" s="129"/>
      <c r="G175" s="129"/>
    </row>
    <row r="176" spans="1:10">
      <c r="A176" s="130">
        <v>3.1</v>
      </c>
      <c r="B176" s="129"/>
      <c r="C176" s="129"/>
      <c r="D176" s="129"/>
      <c r="E176" s="129"/>
      <c r="F176" s="129"/>
      <c r="G176" s="129"/>
    </row>
    <row r="177" spans="1:7">
      <c r="A177" s="130">
        <v>3.2</v>
      </c>
      <c r="B177" s="129"/>
      <c r="C177" s="129"/>
      <c r="D177" s="129"/>
      <c r="E177" s="129"/>
      <c r="F177" s="129"/>
      <c r="G177" s="129"/>
    </row>
    <row r="178" spans="1:7">
      <c r="A178" s="130">
        <v>3.3</v>
      </c>
      <c r="B178" s="129"/>
      <c r="C178" s="129"/>
      <c r="D178" s="129"/>
      <c r="E178" s="129"/>
      <c r="F178" s="129"/>
      <c r="G178" s="129"/>
    </row>
    <row r="179" spans="1:7">
      <c r="A179" s="130">
        <v>3.4</v>
      </c>
      <c r="B179" s="129"/>
      <c r="C179" s="129"/>
      <c r="D179" s="129"/>
      <c r="E179" s="129"/>
      <c r="F179" s="129"/>
      <c r="G179" s="129"/>
    </row>
    <row r="180" spans="1:7">
      <c r="A180" s="130">
        <v>3.5</v>
      </c>
      <c r="B180" s="129"/>
      <c r="C180" s="129"/>
      <c r="D180" s="129"/>
      <c r="E180" s="129"/>
      <c r="F180" s="129"/>
      <c r="G180" s="129"/>
    </row>
    <row r="181" spans="1:7">
      <c r="A181" s="130">
        <v>4.0999999999999996</v>
      </c>
      <c r="B181" s="129"/>
      <c r="C181" s="129"/>
      <c r="D181" s="129"/>
      <c r="E181" s="129"/>
      <c r="F181" s="129"/>
      <c r="G181" s="129"/>
    </row>
    <row r="182" spans="1:7">
      <c r="A182" s="130">
        <v>4.2</v>
      </c>
      <c r="B182" s="129"/>
      <c r="C182" s="129"/>
      <c r="D182" s="129"/>
      <c r="E182" s="129"/>
      <c r="F182" s="129"/>
      <c r="G182" s="129"/>
    </row>
    <row r="183" spans="1:7">
      <c r="A183" s="130">
        <v>4.3</v>
      </c>
      <c r="B183" s="129"/>
      <c r="C183" s="129"/>
      <c r="D183" s="129"/>
      <c r="E183" s="129"/>
      <c r="F183" s="129"/>
      <c r="G183" s="129"/>
    </row>
    <row r="184" spans="1:7">
      <c r="A184" s="130">
        <v>4.4000000000000004</v>
      </c>
      <c r="B184" s="129"/>
      <c r="C184" s="129"/>
      <c r="D184" s="129"/>
      <c r="E184" s="129"/>
      <c r="F184" s="129"/>
      <c r="G184" s="129"/>
    </row>
    <row r="185" spans="1:7">
      <c r="A185" s="130">
        <v>4.5</v>
      </c>
      <c r="B185" s="129"/>
      <c r="C185" s="129"/>
      <c r="D185" s="129"/>
      <c r="E185" s="129"/>
      <c r="F185" s="129"/>
      <c r="G185" s="129"/>
    </row>
    <row r="186" spans="1:7">
      <c r="A186" s="130">
        <v>4.5999999999999996</v>
      </c>
      <c r="B186" s="129"/>
      <c r="C186" s="129"/>
      <c r="D186" s="129"/>
      <c r="E186" s="129"/>
      <c r="F186" s="129"/>
      <c r="G186" s="129"/>
    </row>
    <row r="187" spans="1:7">
      <c r="A187" s="130">
        <v>5.0999999999999996</v>
      </c>
      <c r="B187" s="129"/>
      <c r="C187" s="129"/>
      <c r="D187" s="129"/>
      <c r="E187" s="129"/>
      <c r="F187" s="129"/>
      <c r="G187" s="129"/>
    </row>
    <row r="188" spans="1:7">
      <c r="A188" s="130">
        <v>5.2</v>
      </c>
      <c r="B188" s="129"/>
      <c r="C188" s="129"/>
      <c r="D188" s="129"/>
      <c r="E188" s="129"/>
      <c r="F188" s="129"/>
      <c r="G188" s="129"/>
    </row>
    <row r="189" spans="1:7">
      <c r="A189" s="130">
        <v>5.3</v>
      </c>
      <c r="B189" s="129"/>
      <c r="C189" s="129"/>
      <c r="D189" s="129"/>
      <c r="E189" s="129"/>
      <c r="F189" s="129"/>
      <c r="G189" s="129"/>
    </row>
    <row r="190" spans="1:7">
      <c r="A190" s="130">
        <v>5.4</v>
      </c>
      <c r="B190" s="129"/>
      <c r="C190" s="129"/>
      <c r="D190" s="129"/>
      <c r="E190" s="129"/>
      <c r="F190" s="129"/>
      <c r="G190" s="129"/>
    </row>
    <row r="191" spans="1:7">
      <c r="A191" s="298">
        <v>5.5</v>
      </c>
      <c r="B191" s="129"/>
      <c r="C191" s="129"/>
      <c r="D191" s="129"/>
      <c r="E191" s="129"/>
      <c r="F191" s="129"/>
      <c r="G191" s="129"/>
    </row>
    <row r="192" spans="1:7">
      <c r="A192" s="130">
        <v>6.1</v>
      </c>
      <c r="B192" s="129"/>
      <c r="C192" s="129"/>
      <c r="D192" s="129"/>
      <c r="E192" s="129"/>
      <c r="F192" s="129"/>
      <c r="G192" s="129"/>
    </row>
    <row r="193" spans="1:7">
      <c r="A193" s="130">
        <v>6.2</v>
      </c>
      <c r="B193" s="129"/>
      <c r="C193" s="129"/>
      <c r="D193" s="129"/>
      <c r="E193" s="129"/>
      <c r="F193" s="129"/>
      <c r="G193" s="129"/>
    </row>
    <row r="194" spans="1:7">
      <c r="A194" s="130">
        <v>6.3</v>
      </c>
      <c r="B194" s="129"/>
      <c r="C194" s="129"/>
      <c r="D194" s="129"/>
      <c r="E194" s="129"/>
      <c r="F194" s="129"/>
      <c r="G194" s="129"/>
    </row>
    <row r="195" spans="1:7">
      <c r="A195" s="130">
        <v>6.4</v>
      </c>
      <c r="B195" s="129"/>
      <c r="C195" s="129"/>
      <c r="D195" s="129"/>
      <c r="E195" s="129"/>
      <c r="F195" s="129"/>
      <c r="G195" s="129"/>
    </row>
    <row r="196" spans="1:7">
      <c r="A196" s="130">
        <v>6.5</v>
      </c>
      <c r="B196" s="129"/>
      <c r="C196" s="129"/>
      <c r="D196" s="129"/>
      <c r="E196" s="129"/>
      <c r="F196" s="129"/>
      <c r="G196" s="129"/>
    </row>
    <row r="197" spans="1:7">
      <c r="A197" s="130">
        <v>6.6</v>
      </c>
      <c r="B197" s="129"/>
      <c r="C197" s="129"/>
      <c r="D197" s="129"/>
      <c r="E197" s="129"/>
      <c r="F197" s="129"/>
      <c r="G197" s="129"/>
    </row>
    <row r="198" spans="1:7">
      <c r="A198" s="130">
        <v>6.7</v>
      </c>
      <c r="B198" s="129"/>
      <c r="C198" s="129"/>
      <c r="D198" s="129"/>
      <c r="E198" s="129"/>
      <c r="F198" s="129"/>
      <c r="G198" s="129"/>
    </row>
    <row r="199" spans="1:7">
      <c r="A199" s="130">
        <v>6.8</v>
      </c>
      <c r="B199" s="129"/>
      <c r="C199" s="129"/>
      <c r="D199" s="129"/>
      <c r="E199" s="129"/>
      <c r="F199" s="129"/>
      <c r="G199" s="129"/>
    </row>
    <row r="200" spans="1:7">
      <c r="A200" s="298">
        <v>6.9</v>
      </c>
      <c r="B200" s="129"/>
      <c r="C200" s="129"/>
      <c r="D200" s="129"/>
      <c r="E200" s="129"/>
      <c r="F200" s="129"/>
      <c r="G200" s="129"/>
    </row>
    <row r="201" spans="1:7">
      <c r="A201" s="299">
        <v>6.101</v>
      </c>
    </row>
    <row r="202" spans="1:7">
      <c r="A202" s="299">
        <v>6.11</v>
      </c>
    </row>
    <row r="203" spans="1:7">
      <c r="A203" s="132"/>
    </row>
    <row r="204" spans="1:7">
      <c r="A204" s="132"/>
    </row>
    <row r="205" spans="1:7">
      <c r="A205" s="132"/>
    </row>
    <row r="206" spans="1:7">
      <c r="A206" s="132"/>
    </row>
    <row r="207" spans="1:7">
      <c r="A207" s="132"/>
    </row>
    <row r="208" spans="1:7">
      <c r="A208" s="132"/>
    </row>
    <row r="209" spans="1:1">
      <c r="A209" s="132"/>
    </row>
    <row r="210" spans="1:1">
      <c r="A210" s="132"/>
    </row>
    <row r="211" spans="1:1">
      <c r="A211" s="132"/>
    </row>
    <row r="212" spans="1:1">
      <c r="A212" s="132"/>
    </row>
    <row r="213" spans="1:1">
      <c r="A213" s="132"/>
    </row>
    <row r="214" spans="1:1">
      <c r="A214" s="132"/>
    </row>
    <row r="215" spans="1:1">
      <c r="A215" s="132"/>
    </row>
    <row r="216" spans="1:1">
      <c r="A216" s="132"/>
    </row>
    <row r="217" spans="1:1">
      <c r="A217" s="132"/>
    </row>
    <row r="218" spans="1:1">
      <c r="A218" s="132"/>
    </row>
    <row r="219" spans="1:1">
      <c r="A219" s="132"/>
    </row>
    <row r="220" spans="1:1">
      <c r="A220" s="132"/>
    </row>
    <row r="221" spans="1:1">
      <c r="A221" s="132"/>
    </row>
    <row r="222" spans="1:1">
      <c r="A222" s="132"/>
    </row>
    <row r="223" spans="1:1">
      <c r="A223" s="132"/>
    </row>
    <row r="224" spans="1:1">
      <c r="A224" s="132"/>
    </row>
    <row r="225" spans="1:1">
      <c r="A225" s="132"/>
    </row>
    <row r="226" spans="1:1">
      <c r="A226" s="132"/>
    </row>
    <row r="227" spans="1:1">
      <c r="A227" s="132"/>
    </row>
    <row r="228" spans="1:1">
      <c r="A228" s="132"/>
    </row>
    <row r="229" spans="1:1">
      <c r="A229" s="132"/>
    </row>
    <row r="230" spans="1:1">
      <c r="A230" s="132"/>
    </row>
    <row r="231" spans="1:1">
      <c r="A231" s="132"/>
    </row>
    <row r="232" spans="1:1">
      <c r="A232" s="132"/>
    </row>
    <row r="233" spans="1:1">
      <c r="A233" s="132"/>
    </row>
    <row r="234" spans="1:1">
      <c r="A234" s="132"/>
    </row>
    <row r="235" spans="1:1">
      <c r="A235" s="132"/>
    </row>
    <row r="236" spans="1:1">
      <c r="A236" s="132"/>
    </row>
    <row r="237" spans="1:1">
      <c r="A237" s="132"/>
    </row>
    <row r="238" spans="1:1">
      <c r="A238" s="132"/>
    </row>
    <row r="239" spans="1:1">
      <c r="A239" s="132"/>
    </row>
    <row r="240" spans="1:1">
      <c r="A240" s="132"/>
    </row>
    <row r="241" spans="1:1">
      <c r="A241" s="132"/>
    </row>
    <row r="242" spans="1:1">
      <c r="A242" s="132"/>
    </row>
    <row r="243" spans="1:1">
      <c r="A243" s="132"/>
    </row>
    <row r="244" spans="1:1">
      <c r="A244" s="132"/>
    </row>
    <row r="245" spans="1:1">
      <c r="A245" s="132"/>
    </row>
    <row r="246" spans="1:1">
      <c r="A246" s="132"/>
    </row>
    <row r="247" spans="1:1">
      <c r="A247" s="132"/>
    </row>
    <row r="248" spans="1:1">
      <c r="A248" s="132"/>
    </row>
    <row r="249" spans="1:1">
      <c r="A249" s="132"/>
    </row>
    <row r="250" spans="1:1">
      <c r="A250" s="132"/>
    </row>
    <row r="251" spans="1:1">
      <c r="A251" s="132"/>
    </row>
    <row r="252" spans="1:1">
      <c r="A252" s="132"/>
    </row>
    <row r="253" spans="1:1">
      <c r="A253" s="132"/>
    </row>
    <row r="254" spans="1:1">
      <c r="A254" s="132"/>
    </row>
    <row r="255" spans="1:1">
      <c r="A255" s="132"/>
    </row>
    <row r="256" spans="1:1">
      <c r="A256" s="132"/>
    </row>
    <row r="257" spans="1:1">
      <c r="A257" s="132"/>
    </row>
    <row r="258" spans="1:1">
      <c r="A258" s="132"/>
    </row>
    <row r="259" spans="1:1">
      <c r="A259" s="132"/>
    </row>
  </sheetData>
  <sheetProtection password="CA97" sheet="1" selectLockedCells="1" selectUnlockedCells="1"/>
  <mergeCells count="67">
    <mergeCell ref="A6:B6"/>
    <mergeCell ref="A7:B7"/>
    <mergeCell ref="A13:C13"/>
    <mergeCell ref="I122:I123"/>
    <mergeCell ref="A28:G28"/>
    <mergeCell ref="A29:G29"/>
    <mergeCell ref="A30:G30"/>
    <mergeCell ref="A27:G27"/>
    <mergeCell ref="H28:H30"/>
    <mergeCell ref="A111:E111"/>
    <mergeCell ref="J120:J121"/>
    <mergeCell ref="A140:B140"/>
    <mergeCell ref="A143:B143"/>
    <mergeCell ref="B152:C152"/>
    <mergeCell ref="B151:C151"/>
    <mergeCell ref="A55:C55"/>
    <mergeCell ref="A56:C56"/>
    <mergeCell ref="A57:C57"/>
    <mergeCell ref="A114:E114"/>
    <mergeCell ref="A119:C119"/>
    <mergeCell ref="B2:H3"/>
    <mergeCell ref="I120:I121"/>
    <mergeCell ref="A8:B8"/>
    <mergeCell ref="A9:B9"/>
    <mergeCell ref="A98:C98"/>
    <mergeCell ref="A104:C104"/>
    <mergeCell ref="A105:C105"/>
    <mergeCell ref="A87:G87"/>
    <mergeCell ref="A5:C5"/>
    <mergeCell ref="A108:C108"/>
    <mergeCell ref="A58:C58"/>
    <mergeCell ref="A60:C60"/>
    <mergeCell ref="A59:C59"/>
    <mergeCell ref="A135:C135"/>
    <mergeCell ref="A112:E112"/>
    <mergeCell ref="A113:E113"/>
    <mergeCell ref="A121:D121"/>
    <mergeCell ref="A76:C76"/>
    <mergeCell ref="B78:B79"/>
    <mergeCell ref="A106:C106"/>
    <mergeCell ref="B153:C153"/>
    <mergeCell ref="A164:F164"/>
    <mergeCell ref="A130:C130"/>
    <mergeCell ref="D151:D153"/>
    <mergeCell ref="A107:C107"/>
    <mergeCell ref="A122:D122"/>
    <mergeCell ref="A123:D123"/>
    <mergeCell ref="A156:B156"/>
    <mergeCell ref="A109:C109"/>
    <mergeCell ref="F78:F79"/>
    <mergeCell ref="G78:G79"/>
    <mergeCell ref="A63:A64"/>
    <mergeCell ref="B63:E63"/>
    <mergeCell ref="A89:A90"/>
    <mergeCell ref="B89:B90"/>
    <mergeCell ref="F89:F90"/>
    <mergeCell ref="A75:C75"/>
    <mergeCell ref="G89:G90"/>
    <mergeCell ref="A78:A79"/>
    <mergeCell ref="B43:G43"/>
    <mergeCell ref="A43:A44"/>
    <mergeCell ref="A36:C36"/>
    <mergeCell ref="A37:C37"/>
    <mergeCell ref="B45:G45"/>
    <mergeCell ref="A39:C39"/>
    <mergeCell ref="A40:C40"/>
    <mergeCell ref="A38:C38"/>
  </mergeCells>
  <phoneticPr fontId="0" type="noConversion"/>
  <dataValidations count="7">
    <dataValidation type="list" allowBlank="1" showInputMessage="1" showErrorMessage="1" sqref="H130">
      <formula1>codIPPC</formula1>
    </dataValidation>
    <dataValidation type="list" allowBlank="1" showInputMessage="1" showErrorMessage="1" sqref="H28">
      <formula1>TipoIMP</formula1>
    </dataValidation>
    <dataValidation type="list" allowBlank="1" showInputMessage="1" showErrorMessage="1" sqref="D98 E106:E109">
      <formula1>$J$166:$J$167</formula1>
    </dataValidation>
    <dataValidation type="list" allowBlank="1" showInputMessage="1" showErrorMessage="1" sqref="G112">
      <formula1>$E$166:$E$168</formula1>
    </dataValidation>
    <dataValidation type="list" allowBlank="1" showInputMessage="1" showErrorMessage="1" sqref="I122">
      <formula1>Domanda</formula1>
    </dataValidation>
    <dataValidation type="list" allowBlank="1" showInputMessage="1" showErrorMessage="1" sqref="D151:D153">
      <formula1>$B$166:$B$168</formula1>
    </dataValidation>
    <dataValidation type="list" allowBlank="1" showInputMessage="1" showErrorMessage="1" sqref="B141">
      <formula1>$E$142:$E$146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M84"/>
  <sheetViews>
    <sheetView view="pageBreakPreview" zoomScale="75" zoomScaleNormal="90" zoomScaleSheetLayoutView="75" workbookViewId="0">
      <selection activeCell="A73" sqref="A73"/>
    </sheetView>
  </sheetViews>
  <sheetFormatPr defaultRowHeight="18"/>
  <cols>
    <col min="1" max="1" width="22.5" style="36" customWidth="1"/>
    <col min="2" max="2" width="19.09765625" style="36" customWidth="1"/>
    <col min="3" max="3" width="34" style="36" customWidth="1"/>
    <col min="4" max="4" width="14.8984375" style="36" customWidth="1"/>
    <col min="5" max="5" width="15.69921875" style="36" customWidth="1"/>
    <col min="6" max="6" width="23.296875" style="36" customWidth="1"/>
    <col min="7" max="7" width="22" style="36" customWidth="1"/>
    <col min="8" max="8" width="15.59765625" style="36" customWidth="1"/>
    <col min="9" max="16384" width="8.796875" style="36"/>
  </cols>
  <sheetData>
    <row r="1" spans="1:13" ht="46.5" customHeight="1">
      <c r="A1" s="39"/>
      <c r="B1" s="644" t="s">
        <v>163</v>
      </c>
      <c r="C1" s="644"/>
      <c r="D1" s="644"/>
      <c r="E1" s="644"/>
      <c r="F1" s="644"/>
      <c r="G1" s="644"/>
      <c r="H1" s="37"/>
    </row>
    <row r="2" spans="1:13" ht="25.5" customHeight="1">
      <c r="A2" s="38"/>
      <c r="B2" s="37"/>
      <c r="C2" s="37"/>
      <c r="D2" s="37"/>
      <c r="E2" s="37"/>
      <c r="F2" s="37"/>
      <c r="G2" s="37"/>
      <c r="H2" s="37"/>
    </row>
    <row r="3" spans="1:13" ht="15.75" customHeight="1" thickBot="1"/>
    <row r="4" spans="1:13" ht="18.75" thickBot="1">
      <c r="A4" s="631" t="s">
        <v>112</v>
      </c>
      <c r="B4" s="632"/>
      <c r="C4" s="633"/>
      <c r="E4" s="681" t="s">
        <v>85</v>
      </c>
      <c r="F4" s="682"/>
      <c r="G4" s="682"/>
      <c r="H4" s="683"/>
    </row>
    <row r="5" spans="1:13" ht="26.25" customHeight="1">
      <c r="A5" s="679" t="s">
        <v>81</v>
      </c>
      <c r="B5" s="680"/>
      <c r="C5" s="40">
        <f>COMPILAZIONE!C6</f>
        <v>0</v>
      </c>
      <c r="E5" s="160">
        <v>2</v>
      </c>
      <c r="F5" s="636" t="s">
        <v>95</v>
      </c>
      <c r="G5" s="636"/>
      <c r="H5" s="628">
        <f>COMPILAZIONE!D156</f>
        <v>0</v>
      </c>
    </row>
    <row r="6" spans="1:13" ht="15" customHeight="1">
      <c r="A6" s="654" t="s">
        <v>99</v>
      </c>
      <c r="B6" s="655"/>
      <c r="C6" s="158">
        <f>COMPILAZIONE!C7</f>
        <v>0</v>
      </c>
      <c r="E6" s="41">
        <v>3</v>
      </c>
      <c r="F6" s="140" t="s">
        <v>86</v>
      </c>
      <c r="G6" s="140"/>
      <c r="H6" s="629"/>
    </row>
    <row r="7" spans="1:13" ht="15" customHeight="1" thickBot="1">
      <c r="A7" s="654" t="s">
        <v>82</v>
      </c>
      <c r="B7" s="655"/>
      <c r="C7" s="158">
        <f>COMPILAZIONE!C8</f>
        <v>0</v>
      </c>
      <c r="E7" s="42">
        <v>4</v>
      </c>
      <c r="F7" s="600" t="s">
        <v>87</v>
      </c>
      <c r="G7" s="600"/>
      <c r="H7" s="630"/>
    </row>
    <row r="8" spans="1:13" ht="15" customHeight="1">
      <c r="A8" s="654" t="s">
        <v>251</v>
      </c>
      <c r="B8" s="655"/>
      <c r="C8" s="158">
        <f>COMPILAZIONE!C9</f>
        <v>0</v>
      </c>
    </row>
    <row r="9" spans="1:13" ht="18.75" thickBot="1">
      <c r="A9" s="657" t="s">
        <v>84</v>
      </c>
      <c r="B9" s="658"/>
      <c r="C9" s="159">
        <f>COMPILAZIONE!C10</f>
        <v>0</v>
      </c>
    </row>
    <row r="10" spans="1:13">
      <c r="A10" s="637"/>
      <c r="B10" s="637"/>
    </row>
    <row r="11" spans="1:13" ht="18.75" thickBot="1">
      <c r="A11" s="43"/>
      <c r="B11" s="44"/>
      <c r="C11" s="44"/>
      <c r="D11" s="45"/>
    </row>
    <row r="12" spans="1:13" ht="21" thickBot="1">
      <c r="A12" s="641" t="s">
        <v>3</v>
      </c>
      <c r="B12" s="642"/>
      <c r="C12" s="643"/>
    </row>
    <row r="13" spans="1:13">
      <c r="A13" s="638" t="s">
        <v>2</v>
      </c>
      <c r="B13" s="639"/>
      <c r="C13" s="639"/>
      <c r="D13" s="639"/>
      <c r="E13" s="639"/>
      <c r="F13" s="640"/>
      <c r="G13" s="46" t="s">
        <v>65</v>
      </c>
      <c r="H13" s="47"/>
    </row>
    <row r="14" spans="1:13" ht="15" customHeight="1">
      <c r="A14" s="673" t="s">
        <v>74</v>
      </c>
      <c r="B14" s="674"/>
      <c r="C14" s="674"/>
      <c r="D14" s="674"/>
      <c r="E14" s="674"/>
      <c r="F14" s="675"/>
      <c r="G14" s="687">
        <f>COMPILAZIONE!G29</f>
        <v>0</v>
      </c>
      <c r="H14" s="48"/>
      <c r="I14" s="49"/>
      <c r="J14" s="49"/>
      <c r="K14" s="38"/>
      <c r="L14" s="38"/>
      <c r="M14" s="38"/>
    </row>
    <row r="15" spans="1:13">
      <c r="A15" s="673" t="s">
        <v>5</v>
      </c>
      <c r="B15" s="674"/>
      <c r="C15" s="674"/>
      <c r="D15" s="674"/>
      <c r="E15" s="674"/>
      <c r="F15" s="675"/>
      <c r="G15" s="688"/>
      <c r="H15" s="48"/>
      <c r="I15" s="49"/>
      <c r="J15" s="49"/>
    </row>
    <row r="16" spans="1:13" ht="18.75" thickBot="1">
      <c r="A16" s="676" t="s">
        <v>4</v>
      </c>
      <c r="B16" s="677"/>
      <c r="C16" s="677"/>
      <c r="D16" s="677"/>
      <c r="E16" s="677"/>
      <c r="F16" s="678"/>
      <c r="G16" s="689"/>
      <c r="H16" s="48"/>
    </row>
    <row r="18" spans="1:8" ht="21" thickBot="1">
      <c r="F18" s="50" t="s">
        <v>148</v>
      </c>
      <c r="G18" s="34">
        <f>COMPILAZIONE!G32</f>
        <v>0</v>
      </c>
      <c r="H18" s="51"/>
    </row>
    <row r="19" spans="1:8" ht="20.25">
      <c r="A19" s="631" t="s">
        <v>7</v>
      </c>
      <c r="B19" s="632"/>
      <c r="C19" s="633"/>
    </row>
    <row r="20" spans="1:8">
      <c r="A20" s="634" t="s">
        <v>252</v>
      </c>
      <c r="B20" s="634"/>
      <c r="C20" s="634"/>
      <c r="D20" s="162" t="s">
        <v>169</v>
      </c>
      <c r="E20" s="163" t="s">
        <v>165</v>
      </c>
      <c r="F20" s="73"/>
      <c r="G20" s="74"/>
    </row>
    <row r="21" spans="1:8">
      <c r="A21" s="140" t="s">
        <v>164</v>
      </c>
      <c r="B21" s="140"/>
      <c r="C21" s="140"/>
      <c r="D21" s="162">
        <f>COMPILAZIONE!D39</f>
        <v>0</v>
      </c>
      <c r="E21" s="162">
        <f>COMPILAZIONE!E39</f>
        <v>0</v>
      </c>
      <c r="F21" s="73"/>
      <c r="G21" s="74"/>
    </row>
    <row r="22" spans="1:8">
      <c r="A22" s="140" t="s">
        <v>170</v>
      </c>
      <c r="B22" s="140"/>
      <c r="C22" s="140"/>
      <c r="D22" s="162">
        <f>COMPILAZIONE!D40</f>
        <v>0</v>
      </c>
      <c r="E22" s="162">
        <f>COMPILAZIONE!E40</f>
        <v>0</v>
      </c>
      <c r="F22" s="73"/>
      <c r="G22" s="74"/>
    </row>
    <row r="23" spans="1:8">
      <c r="A23" s="140" t="s">
        <v>168</v>
      </c>
      <c r="B23" s="140"/>
      <c r="C23" s="140"/>
      <c r="D23" s="162">
        <f>COMPILAZIONE!D41</f>
        <v>0</v>
      </c>
      <c r="E23" s="162">
        <f>COMPILAZIONE!E41</f>
        <v>0</v>
      </c>
      <c r="F23" s="73"/>
      <c r="G23" s="74"/>
    </row>
    <row r="24" spans="1:8">
      <c r="A24" s="140" t="s">
        <v>166</v>
      </c>
      <c r="B24" s="140"/>
      <c r="C24" s="140"/>
      <c r="D24" s="162">
        <f>COMPILAZIONE!D42</f>
        <v>0</v>
      </c>
      <c r="E24" s="162">
        <f>COMPILAZIONE!E42</f>
        <v>0</v>
      </c>
      <c r="F24" s="73"/>
      <c r="G24" s="74"/>
    </row>
    <row r="25" spans="1:8" ht="21">
      <c r="A25" s="140" t="s">
        <v>167</v>
      </c>
      <c r="B25" s="140"/>
      <c r="C25" s="140"/>
      <c r="D25" s="162">
        <f>COMPILAZIONE!D43</f>
        <v>0</v>
      </c>
      <c r="E25" s="162">
        <f>COMPILAZIONE!E43</f>
        <v>0</v>
      </c>
      <c r="F25" s="161" t="s">
        <v>254</v>
      </c>
      <c r="G25" s="34">
        <f>COMPILAZIONE!E44</f>
        <v>0</v>
      </c>
    </row>
    <row r="26" spans="1:8" ht="18.75" thickBot="1"/>
    <row r="27" spans="1:8" ht="20.25">
      <c r="A27" s="631" t="s">
        <v>23</v>
      </c>
      <c r="B27" s="632"/>
      <c r="C27" s="633"/>
    </row>
    <row r="28" spans="1:8">
      <c r="A28" s="634" t="s">
        <v>253</v>
      </c>
      <c r="B28" s="634"/>
      <c r="C28" s="634"/>
      <c r="D28" s="162" t="s">
        <v>171</v>
      </c>
      <c r="E28" s="163" t="s">
        <v>165</v>
      </c>
    </row>
    <row r="29" spans="1:8">
      <c r="A29" s="140" t="s">
        <v>239</v>
      </c>
      <c r="B29" s="140"/>
      <c r="C29" s="140"/>
      <c r="D29" s="162">
        <f>COMPILAZIONE!D58</f>
        <v>0</v>
      </c>
      <c r="E29" s="162">
        <f>COMPILAZIONE!E58</f>
        <v>0</v>
      </c>
    </row>
    <row r="30" spans="1:8">
      <c r="A30" s="140" t="s">
        <v>240</v>
      </c>
      <c r="B30" s="140"/>
      <c r="C30" s="140"/>
      <c r="D30" s="162">
        <f>COMPILAZIONE!D59</f>
        <v>0</v>
      </c>
      <c r="E30" s="162">
        <f>COMPILAZIONE!E59</f>
        <v>0</v>
      </c>
    </row>
    <row r="31" spans="1:8">
      <c r="A31" s="140" t="s">
        <v>241</v>
      </c>
      <c r="B31" s="140"/>
      <c r="C31" s="140"/>
      <c r="D31" s="162">
        <f>COMPILAZIONE!D60</f>
        <v>0</v>
      </c>
      <c r="E31" s="162">
        <f>COMPILAZIONE!E60</f>
        <v>0</v>
      </c>
    </row>
    <row r="32" spans="1:8">
      <c r="A32" s="140" t="s">
        <v>242</v>
      </c>
      <c r="B32" s="140"/>
      <c r="C32" s="140"/>
      <c r="D32" s="162">
        <f>COMPILAZIONE!D61</f>
        <v>0</v>
      </c>
      <c r="E32" s="162">
        <f>COMPILAZIONE!E61</f>
        <v>0</v>
      </c>
    </row>
    <row r="33" spans="1:7">
      <c r="A33" s="140" t="s">
        <v>243</v>
      </c>
      <c r="B33" s="140"/>
      <c r="C33" s="140"/>
      <c r="D33" s="162">
        <f>COMPILAZIONE!D62</f>
        <v>0</v>
      </c>
      <c r="E33" s="162">
        <f>COMPILAZIONE!E62</f>
        <v>0</v>
      </c>
    </row>
    <row r="34" spans="1:7" ht="21">
      <c r="A34" s="140" t="s">
        <v>237</v>
      </c>
      <c r="B34" s="140"/>
      <c r="C34" s="140"/>
      <c r="D34" s="162">
        <f>COMPILAZIONE!D63</f>
        <v>0</v>
      </c>
      <c r="E34" s="162">
        <f>COMPILAZIONE!E63</f>
        <v>0</v>
      </c>
      <c r="F34" s="161" t="s">
        <v>255</v>
      </c>
      <c r="G34" s="34">
        <f>COMPILAZIONE!E64</f>
        <v>0</v>
      </c>
    </row>
    <row r="35" spans="1:7">
      <c r="A35" s="107"/>
      <c r="B35" s="107"/>
      <c r="C35" s="107"/>
    </row>
    <row r="36" spans="1:7" ht="18.75" thickBot="1"/>
    <row r="37" spans="1:7" ht="21" thickBot="1">
      <c r="A37" s="631" t="s">
        <v>33</v>
      </c>
      <c r="B37" s="632"/>
      <c r="C37" s="633"/>
    </row>
    <row r="38" spans="1:7" ht="21" thickBot="1">
      <c r="A38" s="635" t="s">
        <v>34</v>
      </c>
      <c r="B38" s="636"/>
      <c r="C38" s="636"/>
      <c r="D38" s="52">
        <f>COMPILAZIONE!D78</f>
        <v>0</v>
      </c>
      <c r="F38" s="164" t="s">
        <v>149</v>
      </c>
      <c r="G38" s="165">
        <f>COMPILAZIONE!H85</f>
        <v>0</v>
      </c>
    </row>
    <row r="39" spans="1:7" ht="21" thickBot="1">
      <c r="A39" s="599" t="s">
        <v>35</v>
      </c>
      <c r="B39" s="600"/>
      <c r="C39" s="600"/>
      <c r="D39" s="52">
        <f>COMPILAZIONE!D79</f>
        <v>0</v>
      </c>
      <c r="F39" s="166" t="s">
        <v>150</v>
      </c>
      <c r="G39" s="167">
        <f>COMPILAZIONE!H86</f>
        <v>0</v>
      </c>
    </row>
    <row r="40" spans="1:7" ht="21" thickBot="1">
      <c r="A40" s="635" t="s">
        <v>256</v>
      </c>
      <c r="B40" s="636"/>
      <c r="C40" s="636"/>
      <c r="D40" s="52">
        <f>COMPILAZIONE!E78</f>
        <v>0</v>
      </c>
      <c r="F40" s="166" t="s">
        <v>258</v>
      </c>
      <c r="G40" s="167">
        <f>COMPILAZIONE!H96</f>
        <v>0</v>
      </c>
    </row>
    <row r="41" spans="1:7" ht="21" thickBot="1">
      <c r="A41" s="599" t="s">
        <v>257</v>
      </c>
      <c r="B41" s="600"/>
      <c r="C41" s="600"/>
      <c r="D41" s="52">
        <f>COMPILAZIONE!E79</f>
        <v>0</v>
      </c>
      <c r="F41" s="166" t="s">
        <v>259</v>
      </c>
      <c r="G41" s="167">
        <f>COMPILAZIONE!H97</f>
        <v>0</v>
      </c>
    </row>
    <row r="42" spans="1:7" ht="23.25" customHeight="1" thickBot="1">
      <c r="A42" s="660" t="s">
        <v>36</v>
      </c>
      <c r="B42" s="661"/>
      <c r="C42" s="661"/>
      <c r="D42" s="58">
        <f>COMPILAZIONE!D103</f>
        <v>0</v>
      </c>
      <c r="F42" s="166" t="s">
        <v>52</v>
      </c>
      <c r="G42" s="167">
        <f>COMPILAZIONE!E103</f>
        <v>0</v>
      </c>
    </row>
    <row r="43" spans="1:7" ht="21.75" thickBot="1">
      <c r="F43" s="168" t="s">
        <v>260</v>
      </c>
      <c r="G43" s="169">
        <f>COMPILAZIONE!E105</f>
        <v>0</v>
      </c>
    </row>
    <row r="44" spans="1:7" ht="18.75" thickBot="1"/>
    <row r="45" spans="1:7" ht="18.75" thickBot="1">
      <c r="A45" s="641" t="s">
        <v>53</v>
      </c>
      <c r="B45" s="642"/>
      <c r="C45" s="643"/>
    </row>
    <row r="46" spans="1:7">
      <c r="A46" s="638" t="s">
        <v>54</v>
      </c>
      <c r="B46" s="639"/>
      <c r="C46" s="639"/>
      <c r="D46" s="639"/>
      <c r="E46" s="665"/>
    </row>
    <row r="47" spans="1:7" ht="17.25" customHeight="1">
      <c r="A47" s="662" t="s">
        <v>55</v>
      </c>
      <c r="B47" s="663"/>
      <c r="C47" s="663"/>
      <c r="D47" s="664"/>
      <c r="E47" s="53" t="s">
        <v>157</v>
      </c>
      <c r="F47" s="54" t="s">
        <v>151</v>
      </c>
      <c r="G47" s="1">
        <f>COMPILAZIONE!F110</f>
        <v>0</v>
      </c>
    </row>
    <row r="48" spans="1:7" ht="20.25">
      <c r="A48" s="662" t="s">
        <v>56</v>
      </c>
      <c r="B48" s="663"/>
      <c r="C48" s="663"/>
      <c r="D48" s="664"/>
      <c r="E48" s="55">
        <f>COMPILAZIONE!E111</f>
        <v>0</v>
      </c>
      <c r="F48" s="54" t="s">
        <v>152</v>
      </c>
      <c r="G48" s="1">
        <f>COMPILAZIONE!F111</f>
        <v>0</v>
      </c>
    </row>
    <row r="49" spans="1:7" ht="20.25">
      <c r="A49" s="662" t="s">
        <v>57</v>
      </c>
      <c r="B49" s="663"/>
      <c r="C49" s="663"/>
      <c r="D49" s="664"/>
      <c r="E49" s="55">
        <f>COMPILAZIONE!E112</f>
        <v>0</v>
      </c>
      <c r="F49" s="54" t="s">
        <v>153</v>
      </c>
      <c r="G49" s="1">
        <f>COMPILAZIONE!F112</f>
        <v>0</v>
      </c>
    </row>
    <row r="50" spans="1:7" ht="20.25">
      <c r="A50" s="662" t="s">
        <v>58</v>
      </c>
      <c r="B50" s="663"/>
      <c r="C50" s="663"/>
      <c r="D50" s="664"/>
      <c r="E50" s="55">
        <f>COMPILAZIONE!E113</f>
        <v>0</v>
      </c>
      <c r="F50" s="54" t="s">
        <v>154</v>
      </c>
      <c r="G50" s="1">
        <f>COMPILAZIONE!F113</f>
        <v>0</v>
      </c>
    </row>
    <row r="51" spans="1:7" ht="21" thickBot="1">
      <c r="A51" s="645" t="s">
        <v>59</v>
      </c>
      <c r="B51" s="646"/>
      <c r="C51" s="646"/>
      <c r="D51" s="647"/>
      <c r="E51" s="55">
        <f>COMPILAZIONE!E114</f>
        <v>0</v>
      </c>
      <c r="F51" s="54" t="s">
        <v>155</v>
      </c>
      <c r="G51" s="1">
        <f>COMPILAZIONE!F114</f>
        <v>0</v>
      </c>
    </row>
    <row r="52" spans="1:7">
      <c r="F52" s="39"/>
      <c r="G52" s="39"/>
    </row>
    <row r="53" spans="1:7">
      <c r="F53" s="56" t="s">
        <v>67</v>
      </c>
      <c r="G53" s="34">
        <f>COMPILAZIONE!F115</f>
        <v>0</v>
      </c>
    </row>
    <row r="54" spans="1:7" ht="18.75" thickBot="1"/>
    <row r="55" spans="1:7" ht="18.75" thickBot="1">
      <c r="A55" s="671" t="s">
        <v>55</v>
      </c>
      <c r="B55" s="672"/>
      <c r="C55" s="672"/>
      <c r="D55" s="672"/>
      <c r="E55" s="672"/>
      <c r="F55" s="170" t="s">
        <v>108</v>
      </c>
    </row>
    <row r="56" spans="1:7" ht="35.1" customHeight="1">
      <c r="A56" s="651" t="s">
        <v>249</v>
      </c>
      <c r="B56" s="652"/>
      <c r="C56" s="652"/>
      <c r="D56" s="652"/>
      <c r="E56" s="653"/>
      <c r="F56" s="648">
        <f>COMPILAZIONE!G118</f>
        <v>0</v>
      </c>
    </row>
    <row r="57" spans="1:7" ht="35.1" customHeight="1">
      <c r="A57" s="654" t="s">
        <v>183</v>
      </c>
      <c r="B57" s="655"/>
      <c r="C57" s="655"/>
      <c r="D57" s="655"/>
      <c r="E57" s="656"/>
      <c r="F57" s="649"/>
    </row>
    <row r="58" spans="1:7" ht="18.75" customHeight="1" thickBot="1">
      <c r="A58" s="657" t="s">
        <v>184</v>
      </c>
      <c r="B58" s="658"/>
      <c r="C58" s="658"/>
      <c r="D58" s="658"/>
      <c r="E58" s="659"/>
      <c r="F58" s="650"/>
    </row>
    <row r="61" spans="1:7" ht="18.75" thickBot="1"/>
    <row r="62" spans="1:7" ht="18.75" thickBot="1">
      <c r="A62" s="641" t="s">
        <v>73</v>
      </c>
      <c r="B62" s="642"/>
      <c r="C62" s="643"/>
    </row>
    <row r="63" spans="1:7" ht="18.75" thickBot="1"/>
    <row r="64" spans="1:7" ht="20.25">
      <c r="A64" s="668" t="s">
        <v>107</v>
      </c>
      <c r="B64" s="669"/>
      <c r="C64" s="669"/>
      <c r="D64" s="669"/>
      <c r="E64" s="670"/>
      <c r="F64" s="56" t="s">
        <v>156</v>
      </c>
      <c r="G64" s="34">
        <f>COMPILAZIONE!F131</f>
        <v>0</v>
      </c>
    </row>
    <row r="65" spans="1:7">
      <c r="A65" s="662" t="s">
        <v>75</v>
      </c>
      <c r="B65" s="663"/>
      <c r="C65" s="663"/>
      <c r="D65" s="664"/>
      <c r="E65" s="666">
        <f>COMPILAZIONE!F128</f>
        <v>0</v>
      </c>
    </row>
    <row r="66" spans="1:7" ht="18.75" thickBot="1">
      <c r="A66" s="645" t="s">
        <v>261</v>
      </c>
      <c r="B66" s="646"/>
      <c r="C66" s="646"/>
      <c r="D66" s="647"/>
      <c r="E66" s="667"/>
    </row>
    <row r="67" spans="1:7" ht="18.75" thickBot="1"/>
    <row r="68" spans="1:7" ht="18.75" thickBot="1">
      <c r="A68" s="641" t="s">
        <v>80</v>
      </c>
      <c r="B68" s="642"/>
      <c r="C68" s="643"/>
    </row>
    <row r="69" spans="1:7">
      <c r="A69" s="57" t="s">
        <v>88</v>
      </c>
      <c r="B69" s="35">
        <f>COMPILAZIONE!H137</f>
        <v>0.7</v>
      </c>
    </row>
    <row r="70" spans="1:7" ht="18.75" thickBot="1">
      <c r="A70" s="171"/>
      <c r="B70" s="172"/>
    </row>
    <row r="71" spans="1:7" ht="18.75" thickBot="1">
      <c r="A71" s="641" t="s">
        <v>69</v>
      </c>
      <c r="B71" s="642"/>
      <c r="C71" s="643"/>
    </row>
    <row r="72" spans="1:7" ht="18.75" thickBot="1"/>
    <row r="73" spans="1:7">
      <c r="A73" s="173">
        <v>1</v>
      </c>
      <c r="B73" s="174" t="s">
        <v>193</v>
      </c>
      <c r="C73" s="684">
        <f>COMPILAZIONE!B146</f>
        <v>0</v>
      </c>
    </row>
    <row r="74" spans="1:7">
      <c r="A74" s="175">
        <v>2</v>
      </c>
      <c r="B74" s="176" t="s">
        <v>194</v>
      </c>
      <c r="C74" s="685"/>
    </row>
    <row r="75" spans="1:7">
      <c r="A75" s="175">
        <v>3</v>
      </c>
      <c r="B75" s="176" t="s">
        <v>195</v>
      </c>
      <c r="C75" s="685"/>
    </row>
    <row r="76" spans="1:7" ht="19.5" customHeight="1">
      <c r="A76" s="175">
        <v>4</v>
      </c>
      <c r="B76" s="176" t="s">
        <v>196</v>
      </c>
      <c r="C76" s="685"/>
    </row>
    <row r="77" spans="1:7" ht="21" thickBot="1">
      <c r="A77" s="177">
        <v>5</v>
      </c>
      <c r="B77" s="178" t="s">
        <v>197</v>
      </c>
      <c r="C77" s="686"/>
      <c r="F77" s="56" t="s">
        <v>262</v>
      </c>
      <c r="G77" s="34">
        <f>COMPILAZIONE!C146</f>
        <v>0</v>
      </c>
    </row>
    <row r="79" spans="1:7" ht="18.75" thickBot="1">
      <c r="E79" s="38"/>
    </row>
    <row r="80" spans="1:7" ht="18" customHeight="1" thickBot="1">
      <c r="A80" s="641" t="s">
        <v>266</v>
      </c>
      <c r="B80" s="643"/>
      <c r="C80" s="138"/>
      <c r="D80" s="138"/>
      <c r="E80" s="138"/>
      <c r="F80" s="138"/>
      <c r="G80" s="72"/>
    </row>
    <row r="81" spans="1:7" ht="18" customHeight="1" thickBot="1">
      <c r="A81" s="179" t="s">
        <v>265</v>
      </c>
      <c r="B81" s="180">
        <f>IF(COMPILAZIONE!D156=4,COMPILAZIONE!C161,COMPILAZIONE!C148)</f>
        <v>0</v>
      </c>
      <c r="C81" s="139"/>
      <c r="D81" s="139"/>
      <c r="E81" s="139"/>
      <c r="F81" s="157"/>
      <c r="G81" s="72"/>
    </row>
    <row r="82" spans="1:7" ht="18.75" thickBot="1">
      <c r="C82" s="72"/>
      <c r="D82" s="72"/>
      <c r="E82" s="72"/>
      <c r="F82" s="73"/>
      <c r="G82" s="74"/>
    </row>
    <row r="83" spans="1:7" ht="18.75" thickBot="1">
      <c r="A83" s="181" t="s">
        <v>267</v>
      </c>
      <c r="B83" s="182">
        <f>COMPILAZIONE!C165</f>
        <v>0</v>
      </c>
    </row>
    <row r="84" spans="1:7" ht="18.75" thickBot="1">
      <c r="A84" s="179" t="s">
        <v>264</v>
      </c>
      <c r="B84" s="180">
        <f>COMPILAZIONE!C167</f>
        <v>0</v>
      </c>
    </row>
  </sheetData>
  <sheetProtection password="CA97" sheet="1" selectLockedCells="1"/>
  <mergeCells count="49">
    <mergeCell ref="A4:C4"/>
    <mergeCell ref="A5:B5"/>
    <mergeCell ref="E4:H4"/>
    <mergeCell ref="A6:B6"/>
    <mergeCell ref="A80:B80"/>
    <mergeCell ref="C73:C77"/>
    <mergeCell ref="F5:G5"/>
    <mergeCell ref="A7:B7"/>
    <mergeCell ref="A14:F14"/>
    <mergeCell ref="G14:G16"/>
    <mergeCell ref="A15:F15"/>
    <mergeCell ref="A16:F16"/>
    <mergeCell ref="A9:B9"/>
    <mergeCell ref="F7:G7"/>
    <mergeCell ref="A8:B8"/>
    <mergeCell ref="A71:C71"/>
    <mergeCell ref="A37:C37"/>
    <mergeCell ref="A38:C38"/>
    <mergeCell ref="A65:D65"/>
    <mergeCell ref="A39:C39"/>
    <mergeCell ref="A45:C45"/>
    <mergeCell ref="A46:E46"/>
    <mergeCell ref="E65:E66"/>
    <mergeCell ref="A50:D50"/>
    <mergeCell ref="A51:D51"/>
    <mergeCell ref="A64:E64"/>
    <mergeCell ref="A55:E55"/>
    <mergeCell ref="A47:D47"/>
    <mergeCell ref="A48:D48"/>
    <mergeCell ref="B1:G1"/>
    <mergeCell ref="A66:D66"/>
    <mergeCell ref="A62:C62"/>
    <mergeCell ref="A68:C68"/>
    <mergeCell ref="F56:F58"/>
    <mergeCell ref="A56:E56"/>
    <mergeCell ref="A57:E57"/>
    <mergeCell ref="A58:E58"/>
    <mergeCell ref="A42:C42"/>
    <mergeCell ref="A49:D49"/>
    <mergeCell ref="H5:H7"/>
    <mergeCell ref="A27:C27"/>
    <mergeCell ref="A20:C20"/>
    <mergeCell ref="A28:C28"/>
    <mergeCell ref="A40:C40"/>
    <mergeCell ref="A41:C41"/>
    <mergeCell ref="A10:B10"/>
    <mergeCell ref="A13:F13"/>
    <mergeCell ref="A19:C19"/>
    <mergeCell ref="A12:C1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 xml:space="preserve">&amp;RTARIFFA ISTRUTTORIA  ESIST - NUOVO - MOD SOST
</oddHeader>
    <oddFooter>Pagina &amp;P</oddFooter>
  </headerFooter>
  <rowBreaks count="1" manualBreakCount="1">
    <brk id="44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5:G108"/>
  <sheetViews>
    <sheetView topLeftCell="A83" workbookViewId="0">
      <selection activeCell="F110" sqref="F110"/>
    </sheetView>
  </sheetViews>
  <sheetFormatPr defaultRowHeight="14.25"/>
  <cols>
    <col min="1" max="1" width="22.3984375" customWidth="1"/>
    <col min="3" max="3" width="30.5" customWidth="1"/>
    <col min="4" max="4" width="15.59765625" customWidth="1"/>
    <col min="5" max="5" width="18.796875" customWidth="1"/>
    <col min="6" max="6" width="14.69921875" customWidth="1"/>
    <col min="7" max="7" width="15.59765625" customWidth="1"/>
  </cols>
  <sheetData>
    <row r="5" spans="1:7" ht="24">
      <c r="A5" s="105" t="s">
        <v>213</v>
      </c>
      <c r="B5" s="103"/>
      <c r="C5" s="103"/>
      <c r="D5" s="103"/>
      <c r="E5" s="103"/>
      <c r="F5" s="103"/>
      <c r="G5" s="103"/>
    </row>
    <row r="6" spans="1:7" ht="15" thickBot="1">
      <c r="A6" s="103"/>
      <c r="B6" s="103"/>
      <c r="C6" s="103"/>
      <c r="D6" s="103" t="s">
        <v>169</v>
      </c>
      <c r="E6" s="75" t="s">
        <v>165</v>
      </c>
      <c r="F6" s="103"/>
      <c r="G6" s="103"/>
    </row>
    <row r="7" spans="1:7" ht="15" thickBot="1">
      <c r="A7" s="563" t="s">
        <v>164</v>
      </c>
      <c r="B7" s="564"/>
      <c r="C7" s="564"/>
      <c r="D7" s="86">
        <f>COMPILAZIONE!D39</f>
        <v>0</v>
      </c>
      <c r="E7" s="84">
        <f>SUM(B26)</f>
        <v>0</v>
      </c>
      <c r="F7" s="103"/>
      <c r="G7" s="103"/>
    </row>
    <row r="8" spans="1:7" ht="15" thickBot="1">
      <c r="A8" s="563" t="s">
        <v>170</v>
      </c>
      <c r="B8" s="564"/>
      <c r="C8" s="564"/>
      <c r="D8" s="86">
        <f>COMPILAZIONE!D40</f>
        <v>0</v>
      </c>
      <c r="E8" s="85">
        <f>SUM(B27:G27)</f>
        <v>0</v>
      </c>
      <c r="F8" s="103"/>
      <c r="G8" s="103"/>
    </row>
    <row r="9" spans="1:7" ht="15" thickBot="1">
      <c r="A9" s="563" t="s">
        <v>168</v>
      </c>
      <c r="B9" s="564"/>
      <c r="C9" s="564"/>
      <c r="D9" s="86">
        <f>COMPILAZIONE!D41</f>
        <v>0</v>
      </c>
      <c r="E9" s="85">
        <f>SUM(B28:G28)</f>
        <v>0</v>
      </c>
      <c r="F9" s="103"/>
      <c r="G9" s="103"/>
    </row>
    <row r="10" spans="1:7" ht="15" thickBot="1">
      <c r="A10" s="563" t="s">
        <v>166</v>
      </c>
      <c r="B10" s="564"/>
      <c r="C10" s="564"/>
      <c r="D10" s="86">
        <f>COMPILAZIONE!D42</f>
        <v>0</v>
      </c>
      <c r="E10" s="85">
        <f>SUM(B29:G29)</f>
        <v>0</v>
      </c>
      <c r="F10" s="103"/>
      <c r="G10" s="103"/>
    </row>
    <row r="11" spans="1:7" ht="15" thickBot="1">
      <c r="A11" s="563" t="s">
        <v>167</v>
      </c>
      <c r="B11" s="564"/>
      <c r="C11" s="564"/>
      <c r="D11" s="86">
        <f>COMPILAZIONE!D43</f>
        <v>0</v>
      </c>
      <c r="E11" s="85">
        <f>SUM(B30:G30)</f>
        <v>0</v>
      </c>
      <c r="F11" s="103"/>
      <c r="G11" s="103"/>
    </row>
    <row r="12" spans="1:7" ht="21.75" thickBot="1">
      <c r="A12" s="107"/>
      <c r="B12" s="107"/>
      <c r="C12" s="107"/>
      <c r="D12" s="87" t="s">
        <v>214</v>
      </c>
      <c r="E12" s="87">
        <f>SUM(E7:E11)</f>
        <v>0</v>
      </c>
      <c r="F12" s="103"/>
      <c r="G12" s="103"/>
    </row>
    <row r="13" spans="1:7">
      <c r="A13" s="103"/>
      <c r="B13" s="103"/>
      <c r="C13" s="103"/>
      <c r="D13" s="103"/>
      <c r="E13" s="103"/>
      <c r="F13" s="103"/>
      <c r="G13" s="103"/>
    </row>
    <row r="14" spans="1:7" ht="15">
      <c r="A14" s="690" t="s">
        <v>21</v>
      </c>
      <c r="B14" s="692" t="s">
        <v>20</v>
      </c>
      <c r="C14" s="692"/>
      <c r="D14" s="692"/>
      <c r="E14" s="692"/>
      <c r="F14" s="692"/>
      <c r="G14" s="692"/>
    </row>
    <row r="15" spans="1:7" ht="15">
      <c r="A15" s="691"/>
      <c r="B15" s="97">
        <v>1</v>
      </c>
      <c r="C15" s="97" t="s">
        <v>15</v>
      </c>
      <c r="D15" s="97" t="s">
        <v>16</v>
      </c>
      <c r="E15" s="97" t="s">
        <v>17</v>
      </c>
      <c r="F15" s="97" t="s">
        <v>18</v>
      </c>
      <c r="G15" s="97" t="s">
        <v>19</v>
      </c>
    </row>
    <row r="16" spans="1:7" ht="22.5" customHeight="1">
      <c r="A16" s="98" t="s">
        <v>14</v>
      </c>
      <c r="B16" s="693">
        <v>200</v>
      </c>
      <c r="C16" s="693"/>
      <c r="D16" s="693"/>
      <c r="E16" s="693"/>
      <c r="F16" s="693"/>
      <c r="G16" s="693"/>
    </row>
    <row r="17" spans="1:7" ht="16.5" customHeight="1">
      <c r="A17" s="98" t="s">
        <v>10</v>
      </c>
      <c r="B17" s="78">
        <v>800</v>
      </c>
      <c r="C17" s="78">
        <v>1250</v>
      </c>
      <c r="D17" s="78">
        <v>2000</v>
      </c>
      <c r="E17" s="78">
        <v>3000</v>
      </c>
      <c r="F17" s="78">
        <v>4500</v>
      </c>
      <c r="G17" s="78">
        <v>12000</v>
      </c>
    </row>
    <row r="18" spans="1:7" ht="20.25" customHeight="1">
      <c r="A18" s="98" t="s">
        <v>11</v>
      </c>
      <c r="B18" s="78">
        <v>1500</v>
      </c>
      <c r="C18" s="78">
        <v>2500</v>
      </c>
      <c r="D18" s="78">
        <v>4000</v>
      </c>
      <c r="E18" s="78">
        <v>5000</v>
      </c>
      <c r="F18" s="78">
        <v>7000</v>
      </c>
      <c r="G18" s="78">
        <v>20000</v>
      </c>
    </row>
    <row r="19" spans="1:7" ht="18.75" customHeight="1">
      <c r="A19" s="98" t="s">
        <v>12</v>
      </c>
      <c r="B19" s="78">
        <v>3000</v>
      </c>
      <c r="C19" s="78">
        <v>7500</v>
      </c>
      <c r="D19" s="78">
        <v>12000</v>
      </c>
      <c r="E19" s="78">
        <v>16500</v>
      </c>
      <c r="F19" s="78">
        <v>20000</v>
      </c>
      <c r="G19" s="78">
        <v>33000</v>
      </c>
    </row>
    <row r="20" spans="1:7" ht="17.25" customHeight="1">
      <c r="A20" s="98" t="s">
        <v>13</v>
      </c>
      <c r="B20" s="78">
        <v>3500</v>
      </c>
      <c r="C20" s="78">
        <v>8000</v>
      </c>
      <c r="D20" s="78">
        <v>16000</v>
      </c>
      <c r="E20" s="78">
        <v>30000</v>
      </c>
      <c r="F20" s="78">
        <v>34000</v>
      </c>
      <c r="G20" s="78">
        <v>49000</v>
      </c>
    </row>
    <row r="21" spans="1:7">
      <c r="A21" s="103"/>
      <c r="B21" s="103"/>
      <c r="C21" s="103"/>
      <c r="D21" s="83" t="s">
        <v>186</v>
      </c>
      <c r="E21" s="103"/>
      <c r="F21" s="103"/>
      <c r="G21" s="103"/>
    </row>
    <row r="24" spans="1:7" ht="15">
      <c r="A24" s="690" t="s">
        <v>21</v>
      </c>
      <c r="B24" s="692" t="s">
        <v>20</v>
      </c>
      <c r="C24" s="692"/>
      <c r="D24" s="692"/>
      <c r="E24" s="692"/>
      <c r="F24" s="692"/>
      <c r="G24" s="692"/>
    </row>
    <row r="25" spans="1:7" ht="15">
      <c r="A25" s="691"/>
      <c r="B25" s="97">
        <v>1</v>
      </c>
      <c r="C25" s="97" t="s">
        <v>15</v>
      </c>
      <c r="D25" s="97" t="s">
        <v>16</v>
      </c>
      <c r="E25" s="97" t="s">
        <v>17</v>
      </c>
      <c r="F25" s="97" t="s">
        <v>18</v>
      </c>
      <c r="G25" s="97" t="s">
        <v>19</v>
      </c>
    </row>
    <row r="26" spans="1:7" ht="15">
      <c r="A26" s="98" t="s">
        <v>14</v>
      </c>
      <c r="B26" s="693">
        <f>IF(D7&gt;0,200,0)</f>
        <v>0</v>
      </c>
      <c r="C26" s="693"/>
      <c r="D26" s="693"/>
      <c r="E26" s="693"/>
      <c r="F26" s="693"/>
      <c r="G26" s="693"/>
    </row>
    <row r="27" spans="1:7" ht="15">
      <c r="A27" s="98" t="s">
        <v>10</v>
      </c>
      <c r="B27" s="78">
        <f>IF($D$8=1,800,0)</f>
        <v>0</v>
      </c>
      <c r="C27" s="78">
        <f>IF(AND($D$8&gt;1,$D$8&lt;4),1250,0)</f>
        <v>0</v>
      </c>
      <c r="D27" s="78">
        <f>IF(AND($D$8&gt;3,$D$8&lt;9),2000,0)</f>
        <v>0</v>
      </c>
      <c r="E27" s="78">
        <f>IF(AND($D$8&gt;8,$D$8&lt;21),3000,0)</f>
        <v>0</v>
      </c>
      <c r="F27" s="78">
        <f>IF(AND($D$8&gt;20,$D$8&lt;61),4500,0)</f>
        <v>0</v>
      </c>
      <c r="G27" s="78">
        <f>IF($D$8&gt;60,12000,0)</f>
        <v>0</v>
      </c>
    </row>
    <row r="28" spans="1:7" ht="15">
      <c r="A28" s="98" t="s">
        <v>11</v>
      </c>
      <c r="B28" s="78">
        <f>IF($D9=1,1500,0)</f>
        <v>0</v>
      </c>
      <c r="C28" s="78">
        <f>IF(AND($D9&gt;1,$D9&lt;4),2500,0)</f>
        <v>0</v>
      </c>
      <c r="D28" s="78">
        <f>IF(AND($D9&gt;3,$D9&lt;9),4000,0)</f>
        <v>0</v>
      </c>
      <c r="E28" s="78">
        <f>IF(AND($D9&gt;8,$D9&lt;21),5000,0)</f>
        <v>0</v>
      </c>
      <c r="F28" s="78">
        <f>IF(AND($D9&gt;20,$D9&lt;61),7000,0)</f>
        <v>0</v>
      </c>
      <c r="G28" s="78">
        <f>IF($D9&gt;60,20000,0)</f>
        <v>0</v>
      </c>
    </row>
    <row r="29" spans="1:7" ht="15">
      <c r="A29" s="98" t="s">
        <v>12</v>
      </c>
      <c r="B29" s="78">
        <f>IF($D10=1,$B19,0)</f>
        <v>0</v>
      </c>
      <c r="C29" s="78">
        <f>IF(AND($D10&gt;1,$D10&lt;4),$C19,0)</f>
        <v>0</v>
      </c>
      <c r="D29" s="78">
        <f>IF(AND($D10&gt;3,$D10&lt;9),$D19,0)</f>
        <v>0</v>
      </c>
      <c r="E29" s="78">
        <f>IF(AND($D10&gt;8,$D10&lt;21),$E19,0)</f>
        <v>0</v>
      </c>
      <c r="F29" s="78">
        <f>IF(AND($D10&gt;20,$D10&lt;61),$F19,0)</f>
        <v>0</v>
      </c>
      <c r="G29" s="78">
        <f>IF($D10&gt;60,$G19,0)</f>
        <v>0</v>
      </c>
    </row>
    <row r="30" spans="1:7" ht="15">
      <c r="A30" s="98" t="s">
        <v>13</v>
      </c>
      <c r="B30" s="78">
        <f>IF($D11=1,$B20,0)</f>
        <v>0</v>
      </c>
      <c r="C30" s="78">
        <f>IF(AND($D11&gt;1,$D11&lt;4),$C20,0)</f>
        <v>0</v>
      </c>
      <c r="D30" s="78">
        <f>IF(AND($D11&gt;3,$D11&lt;9),$D20,0)</f>
        <v>0</v>
      </c>
      <c r="E30" s="78">
        <f>IF(AND($D11&gt;8,$D11&lt;21),$E20,0)</f>
        <v>0</v>
      </c>
      <c r="F30" s="78">
        <f>IF(AND($D11&gt;20,$D11&lt;61),$F20,0)</f>
        <v>0</v>
      </c>
      <c r="G30" s="78">
        <f>IF($D11&gt;60,$G20,0)</f>
        <v>0</v>
      </c>
    </row>
    <row r="34" spans="1:5" ht="24">
      <c r="A34" s="105" t="s">
        <v>215</v>
      </c>
      <c r="B34" s="103"/>
      <c r="C34" s="103"/>
      <c r="D34" s="103"/>
      <c r="E34" s="103"/>
    </row>
    <row r="35" spans="1:5" ht="18.75" thickBot="1">
      <c r="A35" s="60"/>
      <c r="B35" s="103"/>
      <c r="C35" s="103"/>
      <c r="D35" s="103" t="s">
        <v>171</v>
      </c>
      <c r="E35" s="75" t="s">
        <v>165</v>
      </c>
    </row>
    <row r="36" spans="1:5" ht="15" thickBot="1">
      <c r="A36" s="563" t="s">
        <v>232</v>
      </c>
      <c r="B36" s="564"/>
      <c r="C36" s="564"/>
      <c r="D36" s="108">
        <f>'Calcoli Foglio1'!D55</f>
        <v>0</v>
      </c>
      <c r="E36" s="109">
        <f t="shared" ref="E36:E41" si="0">SUM(B55:E55)</f>
        <v>0</v>
      </c>
    </row>
    <row r="37" spans="1:5" ht="15" thickBot="1">
      <c r="A37" s="563" t="s">
        <v>233</v>
      </c>
      <c r="B37" s="564"/>
      <c r="C37" s="564"/>
      <c r="D37" s="108">
        <f>'Calcoli Foglio1'!D56</f>
        <v>0</v>
      </c>
      <c r="E37" s="109">
        <f t="shared" si="0"/>
        <v>0</v>
      </c>
    </row>
    <row r="38" spans="1:5" ht="15" thickBot="1">
      <c r="A38" s="563" t="s">
        <v>234</v>
      </c>
      <c r="B38" s="564"/>
      <c r="C38" s="564"/>
      <c r="D38" s="108">
        <f>'Calcoli Foglio1'!D57</f>
        <v>0</v>
      </c>
      <c r="E38" s="109">
        <f t="shared" si="0"/>
        <v>0</v>
      </c>
    </row>
    <row r="39" spans="1:5" ht="15" thickBot="1">
      <c r="A39" s="563" t="s">
        <v>235</v>
      </c>
      <c r="B39" s="564"/>
      <c r="C39" s="564"/>
      <c r="D39" s="108">
        <f>'Calcoli Foglio1'!D58</f>
        <v>0</v>
      </c>
      <c r="E39" s="109">
        <f t="shared" si="0"/>
        <v>0</v>
      </c>
    </row>
    <row r="40" spans="1:5" ht="15" thickBot="1">
      <c r="A40" s="563" t="s">
        <v>236</v>
      </c>
      <c r="B40" s="564"/>
      <c r="C40" s="564"/>
      <c r="D40" s="108">
        <f>'Calcoli Foglio1'!D59</f>
        <v>0</v>
      </c>
      <c r="E40" s="109">
        <f t="shared" si="0"/>
        <v>0</v>
      </c>
    </row>
    <row r="41" spans="1:5" ht="15" thickBot="1">
      <c r="A41" s="563" t="s">
        <v>237</v>
      </c>
      <c r="B41" s="564"/>
      <c r="C41" s="564"/>
      <c r="D41" s="108">
        <f>'Calcoli Foglio1'!D60</f>
        <v>0</v>
      </c>
      <c r="E41" s="109">
        <f t="shared" si="0"/>
        <v>0</v>
      </c>
    </row>
    <row r="42" spans="1:5" ht="21.75" thickBot="1">
      <c r="A42" s="107"/>
      <c r="B42" s="107"/>
      <c r="C42" s="107"/>
      <c r="D42" s="87" t="s">
        <v>216</v>
      </c>
      <c r="E42" s="87">
        <f>SUM(E36:E41)</f>
        <v>0</v>
      </c>
    </row>
    <row r="43" spans="1:5">
      <c r="A43" s="107"/>
      <c r="B43" s="107"/>
      <c r="C43" s="107"/>
      <c r="D43" s="103"/>
      <c r="E43" s="103"/>
    </row>
    <row r="44" spans="1:5">
      <c r="A44" s="694" t="s">
        <v>21</v>
      </c>
      <c r="B44" s="569" t="s">
        <v>26</v>
      </c>
      <c r="C44" s="569"/>
      <c r="D44" s="569"/>
      <c r="E44" s="569"/>
    </row>
    <row r="45" spans="1:5">
      <c r="A45" s="694"/>
      <c r="B45" s="100">
        <v>1</v>
      </c>
      <c r="C45" s="100" t="s">
        <v>15</v>
      </c>
      <c r="D45" s="100" t="s">
        <v>16</v>
      </c>
      <c r="E45" s="100" t="s">
        <v>27</v>
      </c>
    </row>
    <row r="46" spans="1:5" ht="15">
      <c r="A46" s="76" t="s">
        <v>28</v>
      </c>
      <c r="B46" s="78">
        <v>50</v>
      </c>
      <c r="C46" s="78">
        <v>100</v>
      </c>
      <c r="D46" s="78">
        <v>100</v>
      </c>
      <c r="E46" s="78">
        <v>400</v>
      </c>
    </row>
    <row r="47" spans="1:5" ht="15">
      <c r="A47" s="76" t="s">
        <v>10</v>
      </c>
      <c r="B47" s="78">
        <v>950</v>
      </c>
      <c r="C47" s="78">
        <v>1500</v>
      </c>
      <c r="D47" s="78">
        <v>2000</v>
      </c>
      <c r="E47" s="78">
        <v>5000</v>
      </c>
    </row>
    <row r="48" spans="1:5" ht="15">
      <c r="A48" s="76" t="s">
        <v>29</v>
      </c>
      <c r="B48" s="78">
        <v>1750</v>
      </c>
      <c r="C48" s="78">
        <v>2800</v>
      </c>
      <c r="D48" s="78">
        <v>4200</v>
      </c>
      <c r="E48" s="78">
        <v>8000</v>
      </c>
    </row>
    <row r="49" spans="1:7" ht="15">
      <c r="A49" s="76" t="s">
        <v>30</v>
      </c>
      <c r="B49" s="78">
        <v>2300</v>
      </c>
      <c r="C49" s="78">
        <v>3800</v>
      </c>
      <c r="D49" s="78">
        <v>5800</v>
      </c>
      <c r="E49" s="78">
        <v>10000</v>
      </c>
    </row>
    <row r="50" spans="1:7" ht="15">
      <c r="A50" s="76" t="s">
        <v>31</v>
      </c>
      <c r="B50" s="78">
        <v>3500</v>
      </c>
      <c r="C50" s="78">
        <v>7500</v>
      </c>
      <c r="D50" s="78">
        <v>15000</v>
      </c>
      <c r="E50" s="78">
        <v>29000</v>
      </c>
    </row>
    <row r="51" spans="1:7" ht="15">
      <c r="A51" s="76" t="s">
        <v>32</v>
      </c>
      <c r="B51" s="78">
        <v>4500</v>
      </c>
      <c r="C51" s="78">
        <v>10000</v>
      </c>
      <c r="D51" s="78">
        <v>20000</v>
      </c>
      <c r="E51" s="78">
        <v>30000</v>
      </c>
    </row>
    <row r="53" spans="1:7">
      <c r="A53" s="694" t="s">
        <v>21</v>
      </c>
      <c r="B53" s="569" t="s">
        <v>26</v>
      </c>
      <c r="C53" s="569"/>
      <c r="D53" s="569"/>
      <c r="E53" s="569"/>
    </row>
    <row r="54" spans="1:7">
      <c r="A54" s="694"/>
      <c r="B54" s="100">
        <v>1</v>
      </c>
      <c r="C54" s="100" t="s">
        <v>15</v>
      </c>
      <c r="D54" s="100" t="s">
        <v>16</v>
      </c>
      <c r="E54" s="100" t="s">
        <v>27</v>
      </c>
    </row>
    <row r="55" spans="1:7" ht="15">
      <c r="A55" s="76" t="s">
        <v>28</v>
      </c>
      <c r="B55" s="78">
        <f t="shared" ref="B55:B60" si="1">IF($D36=1,$B46,0)</f>
        <v>0</v>
      </c>
      <c r="C55" s="78">
        <f t="shared" ref="C55:C60" si="2">IF(AND($D36&gt;1,$D36&lt;4),$C46,0)</f>
        <v>0</v>
      </c>
      <c r="D55" s="78">
        <f t="shared" ref="D55:D60" si="3">IF(AND($D36&gt;3,$D36&lt;9),$D46,0)</f>
        <v>0</v>
      </c>
      <c r="E55" s="78">
        <f t="shared" ref="E55:E60" si="4">IF($D36&gt;8,$E46,0)</f>
        <v>0</v>
      </c>
    </row>
    <row r="56" spans="1:7" ht="15">
      <c r="A56" s="76" t="s">
        <v>10</v>
      </c>
      <c r="B56" s="78">
        <f t="shared" si="1"/>
        <v>0</v>
      </c>
      <c r="C56" s="78">
        <f t="shared" si="2"/>
        <v>0</v>
      </c>
      <c r="D56" s="78">
        <f t="shared" si="3"/>
        <v>0</v>
      </c>
      <c r="E56" s="78">
        <f t="shared" si="4"/>
        <v>0</v>
      </c>
    </row>
    <row r="57" spans="1:7" ht="15">
      <c r="A57" s="76" t="s">
        <v>29</v>
      </c>
      <c r="B57" s="78">
        <f t="shared" si="1"/>
        <v>0</v>
      </c>
      <c r="C57" s="78">
        <f t="shared" si="2"/>
        <v>0</v>
      </c>
      <c r="D57" s="78">
        <f t="shared" si="3"/>
        <v>0</v>
      </c>
      <c r="E57" s="78">
        <f t="shared" si="4"/>
        <v>0</v>
      </c>
    </row>
    <row r="58" spans="1:7" ht="15">
      <c r="A58" s="76" t="s">
        <v>30</v>
      </c>
      <c r="B58" s="78">
        <f t="shared" si="1"/>
        <v>0</v>
      </c>
      <c r="C58" s="78">
        <f t="shared" si="2"/>
        <v>0</v>
      </c>
      <c r="D58" s="78">
        <f t="shared" si="3"/>
        <v>0</v>
      </c>
      <c r="E58" s="78">
        <f t="shared" si="4"/>
        <v>0</v>
      </c>
    </row>
    <row r="59" spans="1:7" ht="15">
      <c r="A59" s="76" t="s">
        <v>31</v>
      </c>
      <c r="B59" s="78">
        <f t="shared" si="1"/>
        <v>0</v>
      </c>
      <c r="C59" s="78">
        <f t="shared" si="2"/>
        <v>0</v>
      </c>
      <c r="D59" s="78">
        <f t="shared" si="3"/>
        <v>0</v>
      </c>
      <c r="E59" s="78">
        <f t="shared" si="4"/>
        <v>0</v>
      </c>
    </row>
    <row r="60" spans="1:7" ht="15">
      <c r="A60" s="76" t="s">
        <v>32</v>
      </c>
      <c r="B60" s="78">
        <f t="shared" si="1"/>
        <v>0</v>
      </c>
      <c r="C60" s="78">
        <f t="shared" si="2"/>
        <v>0</v>
      </c>
      <c r="D60" s="78">
        <f t="shared" si="3"/>
        <v>0</v>
      </c>
      <c r="E60" s="78">
        <f t="shared" si="4"/>
        <v>0</v>
      </c>
    </row>
    <row r="62" spans="1:7" ht="15" thickBot="1"/>
    <row r="63" spans="1:7" ht="24">
      <c r="A63" s="105" t="s">
        <v>217</v>
      </c>
      <c r="B63" s="96"/>
      <c r="C63" s="103"/>
      <c r="D63" s="103"/>
      <c r="E63" s="79" t="s">
        <v>210</v>
      </c>
      <c r="F63" s="103"/>
      <c r="G63" s="103"/>
    </row>
    <row r="64" spans="1:7">
      <c r="A64" s="103"/>
      <c r="B64" s="103"/>
      <c r="C64" s="103"/>
      <c r="D64" s="103" t="s">
        <v>179</v>
      </c>
      <c r="E64" s="111" t="s">
        <v>180</v>
      </c>
      <c r="F64" s="103"/>
      <c r="G64" s="103"/>
    </row>
    <row r="65" spans="1:7">
      <c r="A65" s="572" t="s">
        <v>34</v>
      </c>
      <c r="B65" s="572"/>
      <c r="C65" s="572"/>
      <c r="D65" s="112">
        <f>'Calcoli Foglio1'!D75</f>
        <v>0</v>
      </c>
      <c r="E65" s="150">
        <f>'Calcoli Foglio1'!E75</f>
        <v>0</v>
      </c>
      <c r="F65" s="103"/>
      <c r="G65" s="103"/>
    </row>
    <row r="66" spans="1:7">
      <c r="A66" s="572" t="s">
        <v>35</v>
      </c>
      <c r="B66" s="572"/>
      <c r="C66" s="572"/>
      <c r="D66" s="112">
        <f>'Calcoli Foglio1'!D76</f>
        <v>0</v>
      </c>
      <c r="E66" s="150">
        <f>'Calcoli Foglio1'!E76</f>
        <v>0</v>
      </c>
      <c r="F66" s="103"/>
      <c r="G66" s="103"/>
    </row>
    <row r="67" spans="1:7" ht="15" thickBot="1">
      <c r="A67" s="103"/>
      <c r="B67" s="103"/>
      <c r="C67" s="103"/>
      <c r="D67" s="103"/>
      <c r="E67" s="103"/>
      <c r="F67" s="103"/>
      <c r="G67" s="103"/>
    </row>
    <row r="68" spans="1:7">
      <c r="A68" s="566" t="s">
        <v>37</v>
      </c>
      <c r="B68" s="566">
        <v>0</v>
      </c>
      <c r="C68" s="80" t="s">
        <v>38</v>
      </c>
      <c r="D68" s="80" t="s">
        <v>40</v>
      </c>
      <c r="E68" s="80" t="s">
        <v>42</v>
      </c>
      <c r="F68" s="566" t="s">
        <v>44</v>
      </c>
      <c r="G68" s="566" t="s">
        <v>45</v>
      </c>
    </row>
    <row r="69" spans="1:7" ht="15" thickBot="1">
      <c r="A69" s="567"/>
      <c r="B69" s="567"/>
      <c r="C69" s="81" t="s">
        <v>39</v>
      </c>
      <c r="D69" s="81" t="s">
        <v>41</v>
      </c>
      <c r="E69" s="81" t="s">
        <v>43</v>
      </c>
      <c r="F69" s="567"/>
      <c r="G69" s="567"/>
    </row>
    <row r="70" spans="1:7" ht="18" thickBot="1">
      <c r="A70" s="65" t="s">
        <v>46</v>
      </c>
      <c r="B70" s="64">
        <v>0</v>
      </c>
      <c r="C70" s="64">
        <v>500</v>
      </c>
      <c r="D70" s="64">
        <v>1000</v>
      </c>
      <c r="E70" s="64">
        <v>2200</v>
      </c>
      <c r="F70" s="64">
        <v>3200</v>
      </c>
      <c r="G70" s="66" t="s">
        <v>218</v>
      </c>
    </row>
    <row r="71" spans="1:7" ht="18" thickBot="1">
      <c r="A71" s="65" t="s">
        <v>47</v>
      </c>
      <c r="B71" s="64">
        <v>0</v>
      </c>
      <c r="C71" s="64">
        <v>0</v>
      </c>
      <c r="D71" s="64">
        <v>500</v>
      </c>
      <c r="E71" s="64">
        <v>1200</v>
      </c>
      <c r="F71" s="64">
        <v>1800</v>
      </c>
      <c r="G71" s="66" t="s">
        <v>219</v>
      </c>
    </row>
    <row r="72" spans="1:7">
      <c r="A72" s="103"/>
      <c r="B72" s="103"/>
      <c r="C72" s="103"/>
      <c r="D72" s="103"/>
      <c r="E72" s="103"/>
      <c r="F72" s="103"/>
      <c r="G72" s="103"/>
    </row>
    <row r="73" spans="1:7">
      <c r="A73" s="63" t="s">
        <v>48</v>
      </c>
      <c r="B73" s="63">
        <f>IF($D$75=0,0,0)</f>
        <v>0</v>
      </c>
      <c r="C73" s="63">
        <f>IF(AND($D$75&gt;0,$D$75&lt;=1),500,0)</f>
        <v>0</v>
      </c>
      <c r="D73" s="63">
        <f>IF(AND($D$75&gt;1,$D$75&lt;=10),1000,0)</f>
        <v>0</v>
      </c>
      <c r="E73" s="63">
        <f>IF(AND($D$75&gt;10,$D$75&lt;=50),2200,0)</f>
        <v>0</v>
      </c>
      <c r="F73" s="63">
        <f>IF($D$75&gt;50,3200,0)</f>
        <v>0</v>
      </c>
      <c r="G73" s="62">
        <f>SUM(B73:F73)</f>
        <v>0</v>
      </c>
    </row>
    <row r="74" spans="1:7">
      <c r="A74" s="63" t="s">
        <v>49</v>
      </c>
      <c r="B74" s="63">
        <f>IF($D$76=0,0,0)</f>
        <v>0</v>
      </c>
      <c r="C74" s="63">
        <f>IF(AND($D$76&gt;0,$D$76&lt;=1),0,0)</f>
        <v>0</v>
      </c>
      <c r="D74" s="63">
        <f>IF(AND($D$76&gt;1,$D$76&lt;=10),500,0)</f>
        <v>0</v>
      </c>
      <c r="E74" s="63">
        <f>IF(AND($D$76&gt;10,$D$76&lt;=50),1200,0)</f>
        <v>0</v>
      </c>
      <c r="F74" s="63">
        <f>IF($D$76&gt;50,1800,0)</f>
        <v>0</v>
      </c>
      <c r="G74" s="62">
        <f>SUM(B74:F74)</f>
        <v>0</v>
      </c>
    </row>
    <row r="75" spans="1:7" ht="15" thickBot="1"/>
    <row r="76" spans="1:7" ht="15" thickBot="1">
      <c r="A76" s="602" t="s">
        <v>181</v>
      </c>
      <c r="B76" s="603"/>
      <c r="C76" s="603"/>
      <c r="D76" s="603"/>
      <c r="E76" s="603"/>
      <c r="F76" s="603"/>
      <c r="G76" s="604"/>
    </row>
    <row r="77" spans="1:7" ht="15" thickBot="1">
      <c r="A77" s="103"/>
      <c r="B77" s="103"/>
      <c r="C77" s="103"/>
      <c r="D77" s="103"/>
      <c r="E77" s="103"/>
      <c r="F77" s="103"/>
      <c r="G77" s="103"/>
    </row>
    <row r="78" spans="1:7">
      <c r="A78" s="570" t="s">
        <v>172</v>
      </c>
      <c r="B78" s="570">
        <v>0</v>
      </c>
      <c r="C78" s="133" t="s">
        <v>38</v>
      </c>
      <c r="D78" s="133" t="s">
        <v>174</v>
      </c>
      <c r="E78" s="133" t="s">
        <v>176</v>
      </c>
      <c r="F78" s="570" t="s">
        <v>178</v>
      </c>
      <c r="G78" s="570" t="s">
        <v>45</v>
      </c>
    </row>
    <row r="79" spans="1:7" ht="15" thickBot="1">
      <c r="A79" s="571"/>
      <c r="B79" s="571"/>
      <c r="C79" s="134" t="s">
        <v>173</v>
      </c>
      <c r="D79" s="134" t="s">
        <v>175</v>
      </c>
      <c r="E79" s="134" t="s">
        <v>177</v>
      </c>
      <c r="F79" s="571"/>
      <c r="G79" s="571"/>
    </row>
    <row r="80" spans="1:7" ht="18" thickBot="1">
      <c r="A80" s="135" t="s">
        <v>46</v>
      </c>
      <c r="B80" s="136">
        <v>0</v>
      </c>
      <c r="C80" s="136">
        <v>1200</v>
      </c>
      <c r="D80" s="136">
        <v>2400</v>
      </c>
      <c r="E80" s="136">
        <v>3600</v>
      </c>
      <c r="F80" s="136">
        <v>4800</v>
      </c>
      <c r="G80" s="137" t="s">
        <v>218</v>
      </c>
    </row>
    <row r="81" spans="1:7" ht="18" thickBot="1">
      <c r="A81" s="135" t="s">
        <v>47</v>
      </c>
      <c r="B81" s="136">
        <v>0</v>
      </c>
      <c r="C81" s="136">
        <v>1000</v>
      </c>
      <c r="D81" s="136">
        <v>2000</v>
      </c>
      <c r="E81" s="136">
        <v>3000</v>
      </c>
      <c r="F81" s="136">
        <v>4000</v>
      </c>
      <c r="G81" s="137" t="s">
        <v>219</v>
      </c>
    </row>
    <row r="82" spans="1:7">
      <c r="A82" s="103"/>
      <c r="B82" s="103"/>
      <c r="C82" s="103"/>
      <c r="D82" s="103"/>
      <c r="E82" s="103"/>
      <c r="F82" s="103"/>
      <c r="G82" s="103"/>
    </row>
    <row r="83" spans="1:7">
      <c r="A83" s="63" t="s">
        <v>48</v>
      </c>
      <c r="B83" s="63">
        <f>IF($E$75=0,0,0)</f>
        <v>0</v>
      </c>
      <c r="C83" s="63">
        <f>IF(AND($E$75&gt;0,$E$75&lt;=400000),1200,0)</f>
        <v>0</v>
      </c>
      <c r="D83" s="63">
        <f>IF(AND($E$75&gt;400000,$E$75&lt;=800000),2400,0)</f>
        <v>0</v>
      </c>
      <c r="E83" s="63">
        <f>IF(AND($E$75&gt;800000,$E$75&lt;=1600000),3600,0)</f>
        <v>0</v>
      </c>
      <c r="F83" s="63">
        <f>IF($E$75&gt;1600000,4800,0)</f>
        <v>0</v>
      </c>
      <c r="G83" s="62">
        <f>SUM(B83:F83)</f>
        <v>0</v>
      </c>
    </row>
    <row r="84" spans="1:7">
      <c r="A84" s="63" t="s">
        <v>49</v>
      </c>
      <c r="B84" s="63">
        <f>IF($E$76=0,0,0)</f>
        <v>0</v>
      </c>
      <c r="C84" s="63">
        <f>IF(AND($E$76&gt;0,$E$76&lt;=400000),1200,0)</f>
        <v>0</v>
      </c>
      <c r="D84" s="63">
        <f>IF(AND($E$76&gt;400000,$E$76&lt;=800000),2400,0)</f>
        <v>0</v>
      </c>
      <c r="E84" s="63">
        <f>IF(AND($E$76&gt;800000,$E$76&lt;=1600000),3600,0)</f>
        <v>0</v>
      </c>
      <c r="F84" s="63">
        <f>IF($E$76&gt;1600000,4800,0)</f>
        <v>0</v>
      </c>
      <c r="G84" s="62">
        <f>SUM(B84:F84)</f>
        <v>0</v>
      </c>
    </row>
    <row r="85" spans="1:7">
      <c r="A85" s="103"/>
      <c r="B85" s="103"/>
      <c r="C85" s="103"/>
      <c r="D85" s="103"/>
      <c r="E85" s="103"/>
      <c r="F85" s="103"/>
      <c r="G85" s="103"/>
    </row>
    <row r="86" spans="1:7" ht="15" thickBot="1">
      <c r="A86" s="103"/>
      <c r="B86" s="103"/>
      <c r="C86" s="103"/>
      <c r="D86" s="103"/>
      <c r="E86" s="103" t="s">
        <v>50</v>
      </c>
      <c r="F86" s="103" t="s">
        <v>51</v>
      </c>
      <c r="G86" s="103"/>
    </row>
    <row r="87" spans="1:7" ht="15" thickBot="1">
      <c r="A87" s="572" t="s">
        <v>36</v>
      </c>
      <c r="B87" s="572"/>
      <c r="C87" s="563"/>
      <c r="D87" s="113"/>
      <c r="E87" s="114">
        <f>IF(D87=H95,1,0)</f>
        <v>1</v>
      </c>
      <c r="F87" s="61">
        <f>IF(E87=0,0,300)</f>
        <v>300</v>
      </c>
      <c r="G87" s="103"/>
    </row>
    <row r="88" spans="1:7" ht="15" thickBot="1">
      <c r="A88" s="103"/>
      <c r="B88" s="103"/>
      <c r="C88" s="103"/>
      <c r="D88" s="103"/>
      <c r="E88" s="114"/>
      <c r="F88" s="103"/>
      <c r="G88" s="103"/>
    </row>
    <row r="89" spans="1:7" ht="21.75" thickBot="1">
      <c r="A89" s="103"/>
      <c r="B89" s="103"/>
      <c r="C89" s="103"/>
      <c r="D89" s="87" t="s">
        <v>220</v>
      </c>
      <c r="E89" s="87">
        <f>SUM(F87+G84+G83+G73+G72)</f>
        <v>300</v>
      </c>
      <c r="F89" s="103"/>
      <c r="G89" s="103"/>
    </row>
    <row r="95" spans="1:7" ht="15" thickBot="1"/>
    <row r="96" spans="1:7">
      <c r="A96" s="470" t="s">
        <v>185</v>
      </c>
      <c r="B96" s="471"/>
      <c r="C96" s="471"/>
      <c r="D96" s="471"/>
      <c r="E96" s="471"/>
      <c r="F96" s="472"/>
      <c r="G96" s="446">
        <f>COMPILAZIONE!G29</f>
        <v>0</v>
      </c>
    </row>
    <row r="97" spans="1:7">
      <c r="A97" s="473" t="s">
        <v>0</v>
      </c>
      <c r="B97" s="474"/>
      <c r="C97" s="474"/>
      <c r="D97" s="474"/>
      <c r="E97" s="474"/>
      <c r="F97" s="475"/>
      <c r="G97" s="447"/>
    </row>
    <row r="98" spans="1:7" ht="15" thickBot="1">
      <c r="A98" s="476" t="s">
        <v>1</v>
      </c>
      <c r="B98" s="477"/>
      <c r="C98" s="477"/>
      <c r="D98" s="477"/>
      <c r="E98" s="477"/>
      <c r="F98" s="478"/>
      <c r="G98" s="448"/>
    </row>
    <row r="99" spans="1:7" ht="21.75" thickBot="1">
      <c r="A99" s="186"/>
      <c r="B99" s="186"/>
      <c r="C99" s="186"/>
      <c r="D99" s="186"/>
      <c r="E99" s="186"/>
      <c r="F99" s="189" t="s">
        <v>212</v>
      </c>
      <c r="G99" s="190">
        <f>SUM(B101:D101)</f>
        <v>0</v>
      </c>
    </row>
    <row r="100" spans="1:7" ht="15" thickBot="1"/>
    <row r="101" spans="1:7" ht="15" thickBot="1">
      <c r="A101" s="529" t="s">
        <v>191</v>
      </c>
      <c r="B101" s="530"/>
      <c r="C101" s="530"/>
      <c r="D101" s="530"/>
      <c r="E101" s="530"/>
      <c r="F101" s="531"/>
    </row>
    <row r="102" spans="1:7">
      <c r="A102" s="557" t="s">
        <v>75</v>
      </c>
      <c r="B102" s="558"/>
      <c r="C102" s="558"/>
      <c r="D102" s="558"/>
      <c r="E102" s="559"/>
      <c r="F102" s="555">
        <f>COMPILAZIONE!F128</f>
        <v>0</v>
      </c>
    </row>
    <row r="103" spans="1:7" ht="15" thickBot="1">
      <c r="A103" s="525" t="s">
        <v>268</v>
      </c>
      <c r="B103" s="526"/>
      <c r="C103" s="526"/>
      <c r="D103" s="526"/>
      <c r="E103" s="527"/>
      <c r="F103" s="556"/>
    </row>
    <row r="104" spans="1:7" ht="15" thickBot="1">
      <c r="A104" s="186"/>
      <c r="B104" s="186"/>
      <c r="C104" s="186"/>
      <c r="D104" s="186"/>
      <c r="E104" s="186"/>
      <c r="F104" s="186"/>
    </row>
    <row r="105" spans="1:7" ht="21.75" thickBot="1">
      <c r="A105" s="186"/>
      <c r="B105" s="186"/>
      <c r="C105" s="186"/>
      <c r="D105" s="186"/>
      <c r="E105" s="235" t="s">
        <v>226</v>
      </c>
      <c r="F105" s="236">
        <f>F108</f>
        <v>0</v>
      </c>
    </row>
    <row r="107" spans="1:7">
      <c r="C107" t="s">
        <v>269</v>
      </c>
    </row>
    <row r="108" spans="1:7">
      <c r="C108">
        <f>IF(AND($G$96=3,$F$102=1),500,0)</f>
        <v>0</v>
      </c>
      <c r="D108">
        <f>IF(AND($G$96=1,$F$102=1),1000,0)</f>
        <v>0</v>
      </c>
      <c r="E108">
        <f>IF(AND($G$96=2,$F$102=1),1000,0)</f>
        <v>0</v>
      </c>
      <c r="F108">
        <f>SUM(C108:E108)</f>
        <v>0</v>
      </c>
    </row>
  </sheetData>
  <mergeCells count="41">
    <mergeCell ref="A96:F96"/>
    <mergeCell ref="G96:G98"/>
    <mergeCell ref="A97:F97"/>
    <mergeCell ref="A98:F98"/>
    <mergeCell ref="A101:F101"/>
    <mergeCell ref="A102:E102"/>
    <mergeCell ref="F102:F103"/>
    <mergeCell ref="A103:E103"/>
    <mergeCell ref="A87:C87"/>
    <mergeCell ref="F68:F69"/>
    <mergeCell ref="G68:G69"/>
    <mergeCell ref="A76:G76"/>
    <mergeCell ref="A78:A79"/>
    <mergeCell ref="B78:B79"/>
    <mergeCell ref="A41:C41"/>
    <mergeCell ref="A44:A45"/>
    <mergeCell ref="B44:E44"/>
    <mergeCell ref="G78:G79"/>
    <mergeCell ref="A66:C66"/>
    <mergeCell ref="A68:A69"/>
    <mergeCell ref="B68:B69"/>
    <mergeCell ref="A24:A25"/>
    <mergeCell ref="B24:G24"/>
    <mergeCell ref="B26:G26"/>
    <mergeCell ref="F78:F79"/>
    <mergeCell ref="A36:C36"/>
    <mergeCell ref="A37:C37"/>
    <mergeCell ref="A38:C38"/>
    <mergeCell ref="A53:A54"/>
    <mergeCell ref="B53:E53"/>
    <mergeCell ref="A65:C65"/>
    <mergeCell ref="A7:C7"/>
    <mergeCell ref="A14:A15"/>
    <mergeCell ref="B14:G14"/>
    <mergeCell ref="B16:G16"/>
    <mergeCell ref="A39:C39"/>
    <mergeCell ref="A40:C40"/>
    <mergeCell ref="A8:C8"/>
    <mergeCell ref="A9:C9"/>
    <mergeCell ref="A10:C10"/>
    <mergeCell ref="A11:C11"/>
  </mergeCells>
  <dataValidations count="3">
    <dataValidation type="list" allowBlank="1" showInputMessage="1" showErrorMessage="1" sqref="D87">
      <formula1>$J$166:$J$167</formula1>
    </dataValidation>
    <dataValidation type="list" allowBlank="1" showInputMessage="1" showErrorMessage="1" sqref="G96">
      <formula1>TipoIMP</formula1>
    </dataValidation>
    <dataValidation type="list" allowBlank="1" showInputMessage="1" showErrorMessage="1" sqref="F102">
      <formula1>Domanda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16</vt:i4>
      </vt:variant>
    </vt:vector>
  </HeadingPairs>
  <TitlesOfParts>
    <vt:vector size="21" baseType="lpstr">
      <vt:lpstr>Foglio 1 - TARIFFA ISTRUTTORIA</vt:lpstr>
      <vt:lpstr>COMPILAZIONE</vt:lpstr>
      <vt:lpstr>Calcoli Foglio1</vt:lpstr>
      <vt:lpstr>REPORT FINALE</vt:lpstr>
      <vt:lpstr>CALCOLI</vt:lpstr>
      <vt:lpstr>COMPILAZIONE!ACCONTO</vt:lpstr>
      <vt:lpstr>ACCONTO</vt:lpstr>
      <vt:lpstr>'Foglio 1 - TARIFFA ISTRUTTORIA'!Area_stampa</vt:lpstr>
      <vt:lpstr>'REPORT FINALE'!Area_stampa</vt:lpstr>
      <vt:lpstr>COMPILAZIONE!codIPPC</vt:lpstr>
      <vt:lpstr>codIPPC</vt:lpstr>
      <vt:lpstr>COMPILAZIONE!Domanda</vt:lpstr>
      <vt:lpstr>Domanda</vt:lpstr>
      <vt:lpstr>COMPILAZIONE!RUM</vt:lpstr>
      <vt:lpstr>RUM</vt:lpstr>
      <vt:lpstr>COMPILAZIONE!SI_NO</vt:lpstr>
      <vt:lpstr>SI_NO</vt:lpstr>
      <vt:lpstr>COMPILAZIONE!TipoIMP</vt:lpstr>
      <vt:lpstr>TipoIMP</vt:lpstr>
      <vt:lpstr>COMPILAZIONE!TipoISTR</vt:lpstr>
      <vt:lpstr>TipoISTR</vt:lpstr>
    </vt:vector>
  </TitlesOfParts>
  <Company>Regione Lombardia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Esposito</dc:creator>
  <cp:lastModifiedBy>marta.donegana</cp:lastModifiedBy>
  <cp:lastPrinted>2013-01-31T11:50:45Z</cp:lastPrinted>
  <dcterms:created xsi:type="dcterms:W3CDTF">2009-09-01T10:42:39Z</dcterms:created>
  <dcterms:modified xsi:type="dcterms:W3CDTF">2014-08-06T07:16:23Z</dcterms:modified>
</cp:coreProperties>
</file>