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omments14.xml" ContentType="application/vnd.openxmlformats-officedocument.spreadsheetml.comments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omments12.xml" ContentType="application/vnd.openxmlformats-officedocument.spreadsheetml.comments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omments21.xml" ContentType="application/vnd.openxmlformats-officedocument.spreadsheetml.comments+xml"/>
  <Override PartName="/xl/charts/chart4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omments10.xml" ContentType="application/vnd.openxmlformats-officedocument.spreadsheetml.comments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comments19.xml" ContentType="application/vnd.openxmlformats-officedocument.spreadsheetml.comments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omments17.xml" ContentType="application/vnd.openxmlformats-officedocument.spreadsheetml.comments+xml"/>
  <Override PartName="/xl/charts/chart37.xml" ContentType="application/vnd.openxmlformats-officedocument.drawingml.chart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omments15.xml" ContentType="application/vnd.openxmlformats-officedocument.spreadsheetml.comments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omments13.xml" ContentType="application/vnd.openxmlformats-officedocument.spreadsheetml.comments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omments11.xml" ContentType="application/vnd.openxmlformats-officedocument.spreadsheetml.comments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omments20.xml" ContentType="application/vnd.openxmlformats-officedocument.spreadsheetml.comments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omments2.xml" ContentType="application/vnd.openxmlformats-officedocument.spreadsheetml.comments+xml"/>
  <Override PartName="/xl/charts/chart18.xml" ContentType="application/vnd.openxmlformats-officedocument.drawingml.chart+xml"/>
  <Override PartName="/xl/comments16.xml" ContentType="application/vnd.openxmlformats-officedocument.spreadsheetml.comments+xml"/>
  <Override PartName="/xl/charts/chart36.xml" ContentType="application/vnd.openxmlformats-officedocument.drawingml.chart+xml"/>
  <Override PartName="/xl/drawings/drawing2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685" windowHeight="6435" firstSheet="18" activeTab="23"/>
  </bookViews>
  <sheets>
    <sheet name="PO098002NR0045" sheetId="1" r:id="rId1"/>
    <sheet name="PO098003NR0063" sheetId="2" r:id="rId2"/>
    <sheet name="PO0980040U0122" sheetId="3" r:id="rId3"/>
    <sheet name="PO098008NR0025" sheetId="4" r:id="rId4"/>
    <sheet name="PO0980100U0007" sheetId="5" r:id="rId5"/>
    <sheet name="PO0980110U0001" sheetId="6" r:id="rId6"/>
    <sheet name="PO0980140U0003" sheetId="7" r:id="rId7"/>
    <sheet name="PO0980150U0004" sheetId="8" r:id="rId8"/>
    <sheet name="PO0980180U0001" sheetId="9" r:id="rId9"/>
    <sheet name="PO0980200U0001" sheetId="10" r:id="rId10"/>
    <sheet name="PO0980200U0003" sheetId="11" r:id="rId11"/>
    <sheet name="PO098024NR0087" sheetId="12" r:id="rId12"/>
    <sheet name="PO098025NR0110" sheetId="13" r:id="rId13"/>
    <sheet name="PO098026NR0074" sheetId="14" r:id="rId14"/>
    <sheet name="PO0980290U0003" sheetId="15" r:id="rId15"/>
    <sheet name="PO098031NR0333" sheetId="16" r:id="rId16"/>
    <sheet name="PO098031NR0336" sheetId="17" r:id="rId17"/>
    <sheet name="PO0980320U0002" sheetId="18" r:id="rId18"/>
    <sheet name="PO0980410U0002" sheetId="19" r:id="rId19"/>
    <sheet name="PO098049NR0141" sheetId="20" r:id="rId20"/>
    <sheet name="PO0980510U0001" sheetId="21" r:id="rId21"/>
    <sheet name="PO0980600U0001" sheetId="22" r:id="rId22"/>
    <sheet name="MISURE" sheetId="23" r:id="rId23"/>
    <sheet name="RIASSUNTIVO MISURE" sheetId="24" r:id="rId24"/>
  </sheets>
  <calcPr calcId="171027"/>
</workbook>
</file>

<file path=xl/calcChain.xml><?xml version="1.0" encoding="utf-8"?>
<calcChain xmlns="http://schemas.openxmlformats.org/spreadsheetml/2006/main">
  <c r="AM188" i="24"/>
  <c r="AK188"/>
  <c r="AM187"/>
  <c r="AK187"/>
  <c r="AM186"/>
  <c r="AK186"/>
  <c r="AM185"/>
  <c r="AK185"/>
  <c r="AM184"/>
  <c r="AK184"/>
  <c r="AM183"/>
  <c r="AK183"/>
  <c r="AM182"/>
  <c r="AK182"/>
  <c r="BS181"/>
  <c r="BQ181"/>
  <c r="AM181"/>
  <c r="AK181"/>
  <c r="BS180"/>
  <c r="BQ180"/>
  <c r="AM180"/>
  <c r="AK180"/>
  <c r="AI180"/>
  <c r="AG180"/>
  <c r="BS179"/>
  <c r="BQ179"/>
  <c r="AM179"/>
  <c r="AK179"/>
  <c r="AI179"/>
  <c r="AG179"/>
  <c r="BS178"/>
  <c r="BQ178"/>
  <c r="AM178"/>
  <c r="AK178"/>
  <c r="AI178"/>
  <c r="AG178"/>
  <c r="BS177"/>
  <c r="BQ177"/>
  <c r="AM177"/>
  <c r="AK177"/>
  <c r="AI177"/>
  <c r="AG177"/>
  <c r="BS176"/>
  <c r="BQ176"/>
  <c r="AM176"/>
  <c r="AK176"/>
  <c r="AI176"/>
  <c r="AG176"/>
  <c r="BS175"/>
  <c r="BQ175"/>
  <c r="AM175"/>
  <c r="AK175"/>
  <c r="AI175"/>
  <c r="AG175"/>
  <c r="BS174"/>
  <c r="BQ174"/>
  <c r="AM174"/>
  <c r="AK174"/>
  <c r="AI174"/>
  <c r="AG174"/>
  <c r="BS173"/>
  <c r="BQ173"/>
  <c r="AM173"/>
  <c r="AK173"/>
  <c r="AI173"/>
  <c r="AG173"/>
  <c r="BS172"/>
  <c r="BQ172"/>
  <c r="AM172"/>
  <c r="AK172"/>
  <c r="AI172"/>
  <c r="AG172"/>
  <c r="BS171"/>
  <c r="BQ171"/>
  <c r="AM171"/>
  <c r="AK171"/>
  <c r="AI171"/>
  <c r="AG171"/>
  <c r="BS170"/>
  <c r="BQ170"/>
  <c r="AM170"/>
  <c r="AK170"/>
  <c r="AI170"/>
  <c r="AG170"/>
  <c r="BS169"/>
  <c r="BQ169"/>
  <c r="AM169"/>
  <c r="AK169"/>
  <c r="AI169"/>
  <c r="AG169"/>
  <c r="BS168"/>
  <c r="BQ168"/>
  <c r="AM168"/>
  <c r="AK168"/>
  <c r="AI168"/>
  <c r="AG168"/>
  <c r="BS167"/>
  <c r="BQ167"/>
  <c r="AM167"/>
  <c r="AK167"/>
  <c r="AI167"/>
  <c r="AG167"/>
  <c r="BS166"/>
  <c r="BQ166"/>
  <c r="AM166"/>
  <c r="AK166"/>
  <c r="AI166"/>
  <c r="AG166"/>
  <c r="BS165"/>
  <c r="BQ165"/>
  <c r="BC165"/>
  <c r="BA165"/>
  <c r="AM165"/>
  <c r="AK165"/>
  <c r="AI165"/>
  <c r="AG165"/>
  <c r="BS164"/>
  <c r="BQ164"/>
  <c r="BC164"/>
  <c r="BA164"/>
  <c r="AM164"/>
  <c r="AK164"/>
  <c r="AI164"/>
  <c r="AG164"/>
  <c r="BS163"/>
  <c r="BQ163"/>
  <c r="BC163"/>
  <c r="BA163"/>
  <c r="AM163"/>
  <c r="AK163"/>
  <c r="AI163"/>
  <c r="AG163"/>
  <c r="BS162"/>
  <c r="BQ162"/>
  <c r="BC162"/>
  <c r="BA162"/>
  <c r="AM162"/>
  <c r="AK162"/>
  <c r="AI162"/>
  <c r="AG162"/>
  <c r="BS161"/>
  <c r="BQ161"/>
  <c r="BC161"/>
  <c r="BA161"/>
  <c r="AM161"/>
  <c r="AK161"/>
  <c r="AI161"/>
  <c r="AG161"/>
  <c r="BS160"/>
  <c r="BQ160"/>
  <c r="BC160"/>
  <c r="BA160"/>
  <c r="AM160"/>
  <c r="AK160"/>
  <c r="AI160"/>
  <c r="AG160"/>
  <c r="BS159"/>
  <c r="BQ159"/>
  <c r="BC159"/>
  <c r="BA159"/>
  <c r="AM159"/>
  <c r="AK159"/>
  <c r="AI159"/>
  <c r="AG159"/>
  <c r="BS158"/>
  <c r="BQ158"/>
  <c r="BC158"/>
  <c r="BA158"/>
  <c r="AM158"/>
  <c r="AK158"/>
  <c r="AI158"/>
  <c r="AG158"/>
  <c r="BS157"/>
  <c r="BQ157"/>
  <c r="BC157"/>
  <c r="BA157"/>
  <c r="AM157"/>
  <c r="AK157"/>
  <c r="AI157"/>
  <c r="AG157"/>
  <c r="BS156"/>
  <c r="BQ156"/>
  <c r="BC156"/>
  <c r="BA156"/>
  <c r="AM156"/>
  <c r="AK156"/>
  <c r="AI156"/>
  <c r="AG156"/>
  <c r="BS155"/>
  <c r="BQ155"/>
  <c r="BC155"/>
  <c r="BA155"/>
  <c r="AM155"/>
  <c r="AK155"/>
  <c r="AI155"/>
  <c r="AG155"/>
  <c r="BS154"/>
  <c r="BQ154"/>
  <c r="BC154"/>
  <c r="BA154"/>
  <c r="AM154"/>
  <c r="AK154"/>
  <c r="AI154"/>
  <c r="AG154"/>
  <c r="BS153"/>
  <c r="BQ153"/>
  <c r="BC153"/>
  <c r="BA153"/>
  <c r="AM153"/>
  <c r="AK153"/>
  <c r="AI153"/>
  <c r="AG153"/>
  <c r="BS152"/>
  <c r="BQ152"/>
  <c r="BC152"/>
  <c r="BA152"/>
  <c r="AM152"/>
  <c r="AK152"/>
  <c r="AI152"/>
  <c r="AG152"/>
  <c r="BS151"/>
  <c r="BQ151"/>
  <c r="BC151"/>
  <c r="BA151"/>
  <c r="AM151"/>
  <c r="AK151"/>
  <c r="AI151"/>
  <c r="AG151"/>
  <c r="BS150"/>
  <c r="BQ150"/>
  <c r="BC150"/>
  <c r="BA150"/>
  <c r="AM150"/>
  <c r="AK150"/>
  <c r="AI150"/>
  <c r="AG150"/>
  <c r="BS149"/>
  <c r="BQ149"/>
  <c r="BC149"/>
  <c r="BA149"/>
  <c r="AM149"/>
  <c r="AK149"/>
  <c r="AI149"/>
  <c r="AG149"/>
  <c r="BS148"/>
  <c r="BQ148"/>
  <c r="BC148"/>
  <c r="BA148"/>
  <c r="AM148"/>
  <c r="AK148"/>
  <c r="AI148"/>
  <c r="AG148"/>
  <c r="BS147"/>
  <c r="BQ147"/>
  <c r="BC147"/>
  <c r="BA147"/>
  <c r="AM147"/>
  <c r="AK147"/>
  <c r="AI147"/>
  <c r="AG147"/>
  <c r="BS146"/>
  <c r="BQ146"/>
  <c r="BC146"/>
  <c r="BA146"/>
  <c r="AM146"/>
  <c r="AK146"/>
  <c r="AI146"/>
  <c r="AG146"/>
  <c r="BS145"/>
  <c r="BQ145"/>
  <c r="BC145"/>
  <c r="BA145"/>
  <c r="AM145"/>
  <c r="AK145"/>
  <c r="AI145"/>
  <c r="AG145"/>
  <c r="BS144"/>
  <c r="BQ144"/>
  <c r="BC144"/>
  <c r="BA144"/>
  <c r="AM144"/>
  <c r="AK144"/>
  <c r="AI144"/>
  <c r="AG144"/>
  <c r="BS143"/>
  <c r="BQ143"/>
  <c r="BC143"/>
  <c r="BA143"/>
  <c r="AM143"/>
  <c r="AK143"/>
  <c r="AI143"/>
  <c r="AG143"/>
  <c r="BS142"/>
  <c r="BQ142"/>
  <c r="BC142"/>
  <c r="BA142"/>
  <c r="AM142"/>
  <c r="AK142"/>
  <c r="AI142"/>
  <c r="AG142"/>
  <c r="BS141"/>
  <c r="BQ141"/>
  <c r="BC141"/>
  <c r="BA141"/>
  <c r="AM141"/>
  <c r="AK141"/>
  <c r="AI141"/>
  <c r="AG141"/>
  <c r="BS140"/>
  <c r="BQ140"/>
  <c r="BC140"/>
  <c r="BA140"/>
  <c r="AM140"/>
  <c r="AK140"/>
  <c r="AI140"/>
  <c r="AG140"/>
  <c r="BS139"/>
  <c r="BQ139"/>
  <c r="BC139"/>
  <c r="BA139"/>
  <c r="AM139"/>
  <c r="AK139"/>
  <c r="AI139"/>
  <c r="AG139"/>
  <c r="BS138"/>
  <c r="BQ138"/>
  <c r="BC138"/>
  <c r="BA138"/>
  <c r="AM138"/>
  <c r="AK138"/>
  <c r="AI138"/>
  <c r="AG138"/>
  <c r="BS137"/>
  <c r="BQ137"/>
  <c r="BC137"/>
  <c r="BA137"/>
  <c r="AM137"/>
  <c r="AK137"/>
  <c r="AI137"/>
  <c r="AG137"/>
  <c r="BS136"/>
  <c r="BQ136"/>
  <c r="BC136"/>
  <c r="BA136"/>
  <c r="AM136"/>
  <c r="AK136"/>
  <c r="AI136"/>
  <c r="AG136"/>
  <c r="BS135"/>
  <c r="BQ135"/>
  <c r="BC135"/>
  <c r="BA135"/>
  <c r="AM135"/>
  <c r="AK135"/>
  <c r="AI135"/>
  <c r="AG135"/>
  <c r="BS134"/>
  <c r="BQ134"/>
  <c r="BC134"/>
  <c r="BA134"/>
  <c r="AM134"/>
  <c r="AK134"/>
  <c r="AI134"/>
  <c r="AG134"/>
  <c r="BS133"/>
  <c r="BQ133"/>
  <c r="BC133"/>
  <c r="BA133"/>
  <c r="AM133"/>
  <c r="AK133"/>
  <c r="AI133"/>
  <c r="AG133"/>
  <c r="BS132"/>
  <c r="BQ132"/>
  <c r="BC132"/>
  <c r="BA132"/>
  <c r="AM132"/>
  <c r="AK132"/>
  <c r="AI132"/>
  <c r="AG132"/>
  <c r="BS131"/>
  <c r="BQ131"/>
  <c r="BC131"/>
  <c r="BA131"/>
  <c r="AM131"/>
  <c r="AK131"/>
  <c r="AI131"/>
  <c r="AG131"/>
  <c r="BS130"/>
  <c r="BQ130"/>
  <c r="BC130"/>
  <c r="BA130"/>
  <c r="AM130"/>
  <c r="AK130"/>
  <c r="AI130"/>
  <c r="AG130"/>
  <c r="C130"/>
  <c r="A130"/>
  <c r="BS129"/>
  <c r="BQ129"/>
  <c r="BC129"/>
  <c r="BA129"/>
  <c r="AM129"/>
  <c r="AK129"/>
  <c r="AI129"/>
  <c r="AG129"/>
  <c r="C129"/>
  <c r="A129"/>
  <c r="BS128"/>
  <c r="BQ128"/>
  <c r="BC128"/>
  <c r="BA128"/>
  <c r="AM128"/>
  <c r="AK128"/>
  <c r="AI128"/>
  <c r="AG128"/>
  <c r="C128"/>
  <c r="A128"/>
  <c r="BS127"/>
  <c r="BQ127"/>
  <c r="BC127"/>
  <c r="BA127"/>
  <c r="AM127"/>
  <c r="AK127"/>
  <c r="AI127"/>
  <c r="AG127"/>
  <c r="C127"/>
  <c r="A127"/>
  <c r="BS126"/>
  <c r="BQ126"/>
  <c r="BC126"/>
  <c r="BA126"/>
  <c r="AM126"/>
  <c r="AK126"/>
  <c r="AI126"/>
  <c r="AG126"/>
  <c r="C126"/>
  <c r="A126"/>
  <c r="BS125"/>
  <c r="BQ125"/>
  <c r="BC125"/>
  <c r="BA125"/>
  <c r="AM125"/>
  <c r="AK125"/>
  <c r="AI125"/>
  <c r="AG125"/>
  <c r="C125"/>
  <c r="A125"/>
  <c r="BS124"/>
  <c r="BQ124"/>
  <c r="BC124"/>
  <c r="BA124"/>
  <c r="AM124"/>
  <c r="AK124"/>
  <c r="AI124"/>
  <c r="AG124"/>
  <c r="C124"/>
  <c r="A124"/>
  <c r="BS123"/>
  <c r="BQ123"/>
  <c r="BC123"/>
  <c r="BA123"/>
  <c r="AM123"/>
  <c r="AK123"/>
  <c r="AI123"/>
  <c r="AG123"/>
  <c r="C123"/>
  <c r="A123"/>
  <c r="BS122"/>
  <c r="BQ122"/>
  <c r="BC122"/>
  <c r="BA122"/>
  <c r="AM122"/>
  <c r="AK122"/>
  <c r="AI122"/>
  <c r="AG122"/>
  <c r="C122"/>
  <c r="A122"/>
  <c r="BS121"/>
  <c r="BQ121"/>
  <c r="BC121"/>
  <c r="BA121"/>
  <c r="AM121"/>
  <c r="AK121"/>
  <c r="AI121"/>
  <c r="AG121"/>
  <c r="C121"/>
  <c r="A121"/>
  <c r="BS120"/>
  <c r="BQ120"/>
  <c r="BC120"/>
  <c r="BA120"/>
  <c r="AM120"/>
  <c r="AK120"/>
  <c r="AI120"/>
  <c r="AG120"/>
  <c r="C120"/>
  <c r="A120"/>
  <c r="BS119"/>
  <c r="BQ119"/>
  <c r="BC119"/>
  <c r="BA119"/>
  <c r="AM119"/>
  <c r="AK119"/>
  <c r="AI119"/>
  <c r="AG119"/>
  <c r="C119"/>
  <c r="A119"/>
  <c r="BS118"/>
  <c r="BQ118"/>
  <c r="BC118"/>
  <c r="BA118"/>
  <c r="AM118"/>
  <c r="AK118"/>
  <c r="AI118"/>
  <c r="AG118"/>
  <c r="C118"/>
  <c r="A118"/>
  <c r="BS117"/>
  <c r="BQ117"/>
  <c r="BC117"/>
  <c r="BA117"/>
  <c r="AM117"/>
  <c r="AK117"/>
  <c r="AI117"/>
  <c r="AG117"/>
  <c r="C117"/>
  <c r="A117"/>
  <c r="BS116"/>
  <c r="BQ116"/>
  <c r="BC116"/>
  <c r="BA116"/>
  <c r="AM116"/>
  <c r="AK116"/>
  <c r="AI116"/>
  <c r="AG116"/>
  <c r="C116"/>
  <c r="A116"/>
  <c r="BS115"/>
  <c r="BQ115"/>
  <c r="BC115"/>
  <c r="BA115"/>
  <c r="AM115"/>
  <c r="AK115"/>
  <c r="AI115"/>
  <c r="AG115"/>
  <c r="C115"/>
  <c r="A115"/>
  <c r="BS114"/>
  <c r="BQ114"/>
  <c r="BC114"/>
  <c r="BA114"/>
  <c r="AM114"/>
  <c r="AK114"/>
  <c r="AI114"/>
  <c r="AG114"/>
  <c r="C114"/>
  <c r="A114"/>
  <c r="BS113"/>
  <c r="BQ113"/>
  <c r="BC113"/>
  <c r="BA113"/>
  <c r="AM113"/>
  <c r="AK113"/>
  <c r="AI113"/>
  <c r="AG113"/>
  <c r="AA113"/>
  <c r="Y113"/>
  <c r="C113"/>
  <c r="A113"/>
  <c r="BS112"/>
  <c r="BQ112"/>
  <c r="BC112"/>
  <c r="BA112"/>
  <c r="AM112"/>
  <c r="AK112"/>
  <c r="AI112"/>
  <c r="AG112"/>
  <c r="AA112"/>
  <c r="Y112"/>
  <c r="C112"/>
  <c r="A112"/>
  <c r="BS111"/>
  <c r="BQ111"/>
  <c r="BC111"/>
  <c r="BA111"/>
  <c r="AM111"/>
  <c r="AK111"/>
  <c r="AI111"/>
  <c r="AG111"/>
  <c r="AA111"/>
  <c r="Y111"/>
  <c r="C111"/>
  <c r="A111"/>
  <c r="BS110"/>
  <c r="BQ110"/>
  <c r="BC110"/>
  <c r="BA110"/>
  <c r="AM110"/>
  <c r="AK110"/>
  <c r="AI110"/>
  <c r="AG110"/>
  <c r="AA110"/>
  <c r="Y110"/>
  <c r="C110"/>
  <c r="A110"/>
  <c r="BS109"/>
  <c r="BQ109"/>
  <c r="BC109"/>
  <c r="BA109"/>
  <c r="AQ109"/>
  <c r="AO109"/>
  <c r="AM109"/>
  <c r="AK109"/>
  <c r="AI109"/>
  <c r="AG109"/>
  <c r="AA109"/>
  <c r="Y109"/>
  <c r="C109"/>
  <c r="A109"/>
  <c r="BS108"/>
  <c r="BQ108"/>
  <c r="BC108"/>
  <c r="BA108"/>
  <c r="AQ108"/>
  <c r="AO108"/>
  <c r="AM108"/>
  <c r="AK108"/>
  <c r="AI108"/>
  <c r="AG108"/>
  <c r="AA108"/>
  <c r="Y108"/>
  <c r="C108"/>
  <c r="A108"/>
  <c r="BS107"/>
  <c r="BQ107"/>
  <c r="BC107"/>
  <c r="BA107"/>
  <c r="AQ107"/>
  <c r="AO107"/>
  <c r="AM107"/>
  <c r="AK107"/>
  <c r="AI107"/>
  <c r="AG107"/>
  <c r="AA107"/>
  <c r="Y107"/>
  <c r="C107"/>
  <c r="A107"/>
  <c r="BS106"/>
  <c r="BQ106"/>
  <c r="BC106"/>
  <c r="BA106"/>
  <c r="AQ106"/>
  <c r="AO106"/>
  <c r="AM106"/>
  <c r="AK106"/>
  <c r="AI106"/>
  <c r="AG106"/>
  <c r="AA106"/>
  <c r="Y106"/>
  <c r="C106"/>
  <c r="A106"/>
  <c r="BS105"/>
  <c r="BQ105"/>
  <c r="BC105"/>
  <c r="BA105"/>
  <c r="AQ105"/>
  <c r="AO105"/>
  <c r="AM105"/>
  <c r="AK105"/>
  <c r="AI105"/>
  <c r="AG105"/>
  <c r="AA105"/>
  <c r="Y105"/>
  <c r="C105"/>
  <c r="A105"/>
  <c r="BS104"/>
  <c r="BQ104"/>
  <c r="BC104"/>
  <c r="BA104"/>
  <c r="AQ104"/>
  <c r="AO104"/>
  <c r="AM104"/>
  <c r="AK104"/>
  <c r="AI104"/>
  <c r="AG104"/>
  <c r="AA104"/>
  <c r="Y104"/>
  <c r="C104"/>
  <c r="A104"/>
  <c r="BS103"/>
  <c r="BQ103"/>
  <c r="BC103"/>
  <c r="BA103"/>
  <c r="AQ103"/>
  <c r="AO103"/>
  <c r="AM103"/>
  <c r="AK103"/>
  <c r="AI103"/>
  <c r="AG103"/>
  <c r="AA103"/>
  <c r="Y103"/>
  <c r="C103"/>
  <c r="A103"/>
  <c r="BS102"/>
  <c r="BQ102"/>
  <c r="BC102"/>
  <c r="BA102"/>
  <c r="AQ102"/>
  <c r="AO102"/>
  <c r="AM102"/>
  <c r="AK102"/>
  <c r="AI102"/>
  <c r="AG102"/>
  <c r="AA102"/>
  <c r="Y102"/>
  <c r="C102"/>
  <c r="A102"/>
  <c r="BS101"/>
  <c r="BQ101"/>
  <c r="BC101"/>
  <c r="BA101"/>
  <c r="AQ101"/>
  <c r="AO101"/>
  <c r="AM101"/>
  <c r="AK101"/>
  <c r="AI101"/>
  <c r="AG101"/>
  <c r="AA101"/>
  <c r="Y101"/>
  <c r="C101"/>
  <c r="A101"/>
  <c r="CI100"/>
  <c r="CG100"/>
  <c r="BS100"/>
  <c r="BQ100"/>
  <c r="BC100"/>
  <c r="BA100"/>
  <c r="AQ100"/>
  <c r="AO100"/>
  <c r="AM100"/>
  <c r="AK100"/>
  <c r="AI100"/>
  <c r="AG100"/>
  <c r="AA100"/>
  <c r="Y100"/>
  <c r="C100"/>
  <c r="A100"/>
  <c r="CI99"/>
  <c r="CG99"/>
  <c r="BS99"/>
  <c r="BQ99"/>
  <c r="BC99"/>
  <c r="BA99"/>
  <c r="AQ99"/>
  <c r="AO99"/>
  <c r="AM99"/>
  <c r="AK99"/>
  <c r="AI99"/>
  <c r="AG99"/>
  <c r="AA99"/>
  <c r="Y99"/>
  <c r="C99"/>
  <c r="A99"/>
  <c r="CI98"/>
  <c r="CG98"/>
  <c r="BS98"/>
  <c r="BQ98"/>
  <c r="BC98"/>
  <c r="BA98"/>
  <c r="AQ98"/>
  <c r="AO98"/>
  <c r="AM98"/>
  <c r="AK98"/>
  <c r="AI98"/>
  <c r="AG98"/>
  <c r="AA98"/>
  <c r="Y98"/>
  <c r="C98"/>
  <c r="A98"/>
  <c r="CI97"/>
  <c r="CG97"/>
  <c r="BS97"/>
  <c r="BQ97"/>
  <c r="BC97"/>
  <c r="BA97"/>
  <c r="AQ97"/>
  <c r="AO97"/>
  <c r="AM97"/>
  <c r="AK97"/>
  <c r="AI97"/>
  <c r="AG97"/>
  <c r="AA97"/>
  <c r="Y97"/>
  <c r="C97"/>
  <c r="A97"/>
  <c r="CI96"/>
  <c r="CG96"/>
  <c r="BS96"/>
  <c r="BQ96"/>
  <c r="BC96"/>
  <c r="BA96"/>
  <c r="AQ96"/>
  <c r="AO96"/>
  <c r="AM96"/>
  <c r="AK96"/>
  <c r="AI96"/>
  <c r="AG96"/>
  <c r="AA96"/>
  <c r="Y96"/>
  <c r="C96"/>
  <c r="A96"/>
  <c r="CI95"/>
  <c r="CG95"/>
  <c r="BS95"/>
  <c r="BQ95"/>
  <c r="BC95"/>
  <c r="BA95"/>
  <c r="AQ95"/>
  <c r="AO95"/>
  <c r="AM95"/>
  <c r="AK95"/>
  <c r="AI95"/>
  <c r="AG95"/>
  <c r="AA95"/>
  <c r="Y95"/>
  <c r="C95"/>
  <c r="A95"/>
  <c r="CI94"/>
  <c r="CG94"/>
  <c r="BS94"/>
  <c r="BQ94"/>
  <c r="BC94"/>
  <c r="BA94"/>
  <c r="AQ94"/>
  <c r="AO94"/>
  <c r="AM94"/>
  <c r="AK94"/>
  <c r="AI94"/>
  <c r="AG94"/>
  <c r="AA94"/>
  <c r="Y94"/>
  <c r="C94"/>
  <c r="A94"/>
  <c r="CI93"/>
  <c r="CG93"/>
  <c r="BS93"/>
  <c r="BQ93"/>
  <c r="BC93"/>
  <c r="BA93"/>
  <c r="AQ93"/>
  <c r="AO93"/>
  <c r="AM93"/>
  <c r="AK93"/>
  <c r="AI93"/>
  <c r="AG93"/>
  <c r="AA93"/>
  <c r="Y93"/>
  <c r="C93"/>
  <c r="A93"/>
  <c r="CI92"/>
  <c r="CG92"/>
  <c r="BS92"/>
  <c r="BQ92"/>
  <c r="BC92"/>
  <c r="BA92"/>
  <c r="AQ92"/>
  <c r="AO92"/>
  <c r="AM92"/>
  <c r="AK92"/>
  <c r="AI92"/>
  <c r="AG92"/>
  <c r="AA92"/>
  <c r="Y92"/>
  <c r="C92"/>
  <c r="A92"/>
  <c r="CI91"/>
  <c r="CG91"/>
  <c r="BS91"/>
  <c r="BQ91"/>
  <c r="BC91"/>
  <c r="BA91"/>
  <c r="AQ91"/>
  <c r="AO91"/>
  <c r="AM91"/>
  <c r="AK91"/>
  <c r="AI91"/>
  <c r="AG91"/>
  <c r="AA91"/>
  <c r="Y91"/>
  <c r="C91"/>
  <c r="A91"/>
  <c r="CI90"/>
  <c r="CG90"/>
  <c r="BS90"/>
  <c r="BQ90"/>
  <c r="BC90"/>
  <c r="BA90"/>
  <c r="AQ90"/>
  <c r="AO90"/>
  <c r="AM90"/>
  <c r="AK90"/>
  <c r="AI90"/>
  <c r="AG90"/>
  <c r="AA90"/>
  <c r="Y90"/>
  <c r="C90"/>
  <c r="A90"/>
  <c r="CI89"/>
  <c r="CG89"/>
  <c r="BS89"/>
  <c r="BQ89"/>
  <c r="BC89"/>
  <c r="BA89"/>
  <c r="AQ89"/>
  <c r="AO89"/>
  <c r="AM89"/>
  <c r="AK89"/>
  <c r="AI89"/>
  <c r="AG89"/>
  <c r="AA89"/>
  <c r="Y89"/>
  <c r="C89"/>
  <c r="A89"/>
  <c r="CI88"/>
  <c r="CG88"/>
  <c r="BS88"/>
  <c r="BQ88"/>
  <c r="BC88"/>
  <c r="BA88"/>
  <c r="AQ88"/>
  <c r="AO88"/>
  <c r="AM88"/>
  <c r="AK88"/>
  <c r="AI88"/>
  <c r="AG88"/>
  <c r="AA88"/>
  <c r="Y88"/>
  <c r="C88"/>
  <c r="A88"/>
  <c r="CI87"/>
  <c r="CG87"/>
  <c r="BS87"/>
  <c r="BQ87"/>
  <c r="BC87"/>
  <c r="BA87"/>
  <c r="AQ87"/>
  <c r="AO87"/>
  <c r="AM87"/>
  <c r="AK87"/>
  <c r="AI87"/>
  <c r="AG87"/>
  <c r="AA87"/>
  <c r="Y87"/>
  <c r="C87"/>
  <c r="A87"/>
  <c r="CI86"/>
  <c r="CG86"/>
  <c r="BS86"/>
  <c r="BQ86"/>
  <c r="BC86"/>
  <c r="BA86"/>
  <c r="AQ86"/>
  <c r="AO86"/>
  <c r="AM86"/>
  <c r="AK86"/>
  <c r="AI86"/>
  <c r="AG86"/>
  <c r="AA86"/>
  <c r="Y86"/>
  <c r="C86"/>
  <c r="A86"/>
  <c r="CI85"/>
  <c r="CG85"/>
  <c r="BS85"/>
  <c r="BQ85"/>
  <c r="BC85"/>
  <c r="BA85"/>
  <c r="AQ85"/>
  <c r="AO85"/>
  <c r="AM85"/>
  <c r="AK85"/>
  <c r="AI85"/>
  <c r="AG85"/>
  <c r="AA85"/>
  <c r="Y85"/>
  <c r="C85"/>
  <c r="A85"/>
  <c r="CI84"/>
  <c r="CG84"/>
  <c r="BS84"/>
  <c r="BQ84"/>
  <c r="BC84"/>
  <c r="BA84"/>
  <c r="AQ84"/>
  <c r="AO84"/>
  <c r="AM84"/>
  <c r="AK84"/>
  <c r="AI84"/>
  <c r="AG84"/>
  <c r="AA84"/>
  <c r="Y84"/>
  <c r="C84"/>
  <c r="A84"/>
  <c r="CI83"/>
  <c r="CG83"/>
  <c r="BS83"/>
  <c r="BQ83"/>
  <c r="BC83"/>
  <c r="BA83"/>
  <c r="AQ83"/>
  <c r="AO83"/>
  <c r="AM83"/>
  <c r="AK83"/>
  <c r="AI83"/>
  <c r="AG83"/>
  <c r="AA83"/>
  <c r="Y83"/>
  <c r="C83"/>
  <c r="A83"/>
  <c r="CI82"/>
  <c r="CG82"/>
  <c r="BS82"/>
  <c r="BQ82"/>
  <c r="BC82"/>
  <c r="BA82"/>
  <c r="AQ82"/>
  <c r="AO82"/>
  <c r="AM82"/>
  <c r="AK82"/>
  <c r="AI82"/>
  <c r="AG82"/>
  <c r="AA82"/>
  <c r="Y82"/>
  <c r="C82"/>
  <c r="A82"/>
  <c r="CI81"/>
  <c r="CG81"/>
  <c r="BS81"/>
  <c r="BQ81"/>
  <c r="BC81"/>
  <c r="BA81"/>
  <c r="AQ81"/>
  <c r="AO81"/>
  <c r="AM81"/>
  <c r="AK81"/>
  <c r="AI81"/>
  <c r="AG81"/>
  <c r="AA81"/>
  <c r="Y81"/>
  <c r="C81"/>
  <c r="A81"/>
  <c r="CI80"/>
  <c r="CG80"/>
  <c r="BS80"/>
  <c r="BQ80"/>
  <c r="BC80"/>
  <c r="BA80"/>
  <c r="AQ80"/>
  <c r="AO80"/>
  <c r="AM80"/>
  <c r="AK80"/>
  <c r="AI80"/>
  <c r="AG80"/>
  <c r="AA80"/>
  <c r="Y80"/>
  <c r="C80"/>
  <c r="A80"/>
  <c r="CI79"/>
  <c r="CG79"/>
  <c r="BS79"/>
  <c r="BQ79"/>
  <c r="BC79"/>
  <c r="BA79"/>
  <c r="AQ79"/>
  <c r="AO79"/>
  <c r="AM79"/>
  <c r="AK79"/>
  <c r="AI79"/>
  <c r="AG79"/>
  <c r="AA79"/>
  <c r="Y79"/>
  <c r="C79"/>
  <c r="A79"/>
  <c r="CI78"/>
  <c r="CG78"/>
  <c r="BS78"/>
  <c r="BQ78"/>
  <c r="BC78"/>
  <c r="BA78"/>
  <c r="AQ78"/>
  <c r="AO78"/>
  <c r="AM78"/>
  <c r="AK78"/>
  <c r="AI78"/>
  <c r="AG78"/>
  <c r="AA78"/>
  <c r="Y78"/>
  <c r="C78"/>
  <c r="A78"/>
  <c r="CI77"/>
  <c r="CG77"/>
  <c r="BS77"/>
  <c r="BQ77"/>
  <c r="BC77"/>
  <c r="BA77"/>
  <c r="AQ77"/>
  <c r="AO77"/>
  <c r="AM77"/>
  <c r="AK77"/>
  <c r="AI77"/>
  <c r="AG77"/>
  <c r="AA77"/>
  <c r="Y77"/>
  <c r="C77"/>
  <c r="A77"/>
  <c r="CI76"/>
  <c r="CG76"/>
  <c r="BS76"/>
  <c r="BQ76"/>
  <c r="BC76"/>
  <c r="BA76"/>
  <c r="AQ76"/>
  <c r="AO76"/>
  <c r="AM76"/>
  <c r="AK76"/>
  <c r="AI76"/>
  <c r="AG76"/>
  <c r="AA76"/>
  <c r="Y76"/>
  <c r="C76"/>
  <c r="A76"/>
  <c r="CI75"/>
  <c r="CG75"/>
  <c r="BS75"/>
  <c r="BQ75"/>
  <c r="BC75"/>
  <c r="BA75"/>
  <c r="AQ75"/>
  <c r="AO75"/>
  <c r="AM75"/>
  <c r="AK75"/>
  <c r="AI75"/>
  <c r="AG75"/>
  <c r="AA75"/>
  <c r="Y75"/>
  <c r="C75"/>
  <c r="A75"/>
  <c r="CI74"/>
  <c r="CG74"/>
  <c r="BS74"/>
  <c r="BQ74"/>
  <c r="BC74"/>
  <c r="BA74"/>
  <c r="AQ74"/>
  <c r="AO74"/>
  <c r="AM74"/>
  <c r="AK74"/>
  <c r="AI74"/>
  <c r="AG74"/>
  <c r="AA74"/>
  <c r="Y74"/>
  <c r="C74"/>
  <c r="A74"/>
  <c r="CI73"/>
  <c r="CG73"/>
  <c r="BS73"/>
  <c r="BQ73"/>
  <c r="BC73"/>
  <c r="BA73"/>
  <c r="AQ73"/>
  <c r="AO73"/>
  <c r="AM73"/>
  <c r="AK73"/>
  <c r="AI73"/>
  <c r="AG73"/>
  <c r="AA73"/>
  <c r="Y73"/>
  <c r="C73"/>
  <c r="A73"/>
  <c r="CI72"/>
  <c r="CG72"/>
  <c r="BS72"/>
  <c r="BQ72"/>
  <c r="BC72"/>
  <c r="BA72"/>
  <c r="AQ72"/>
  <c r="AO72"/>
  <c r="AM72"/>
  <c r="AK72"/>
  <c r="AI72"/>
  <c r="AG72"/>
  <c r="AA72"/>
  <c r="Y72"/>
  <c r="C72"/>
  <c r="A72"/>
  <c r="CI71"/>
  <c r="CG71"/>
  <c r="BS71"/>
  <c r="BQ71"/>
  <c r="BC71"/>
  <c r="BA71"/>
  <c r="AQ71"/>
  <c r="AO71"/>
  <c r="AM71"/>
  <c r="AK71"/>
  <c r="AI71"/>
  <c r="AG71"/>
  <c r="AA71"/>
  <c r="Y71"/>
  <c r="C71"/>
  <c r="A71"/>
  <c r="CI70"/>
  <c r="CG70"/>
  <c r="BS70"/>
  <c r="BQ70"/>
  <c r="BC70"/>
  <c r="BA70"/>
  <c r="AQ70"/>
  <c r="AO70"/>
  <c r="AM70"/>
  <c r="AK70"/>
  <c r="AI70"/>
  <c r="AG70"/>
  <c r="AA70"/>
  <c r="Y70"/>
  <c r="C70"/>
  <c r="A70"/>
  <c r="CI69"/>
  <c r="CG69"/>
  <c r="BS69"/>
  <c r="BQ69"/>
  <c r="BC69"/>
  <c r="BA69"/>
  <c r="AQ69"/>
  <c r="AO69"/>
  <c r="AM69"/>
  <c r="AK69"/>
  <c r="AI69"/>
  <c r="AG69"/>
  <c r="AA69"/>
  <c r="Y69"/>
  <c r="C69"/>
  <c r="A69"/>
  <c r="CI68"/>
  <c r="CG68"/>
  <c r="BS68"/>
  <c r="BQ68"/>
  <c r="BC68"/>
  <c r="BA68"/>
  <c r="AQ68"/>
  <c r="AO68"/>
  <c r="AM68"/>
  <c r="AK68"/>
  <c r="AI68"/>
  <c r="AG68"/>
  <c r="AA68"/>
  <c r="Y68"/>
  <c r="C68"/>
  <c r="A68"/>
  <c r="CI67"/>
  <c r="CG67"/>
  <c r="BS67"/>
  <c r="BQ67"/>
  <c r="BC67"/>
  <c r="BA67"/>
  <c r="AQ67"/>
  <c r="AO67"/>
  <c r="AM67"/>
  <c r="AK67"/>
  <c r="AI67"/>
  <c r="AG67"/>
  <c r="AA67"/>
  <c r="Y67"/>
  <c r="C67"/>
  <c r="A67"/>
  <c r="CI66"/>
  <c r="CG66"/>
  <c r="BS66"/>
  <c r="BQ66"/>
  <c r="BC66"/>
  <c r="BA66"/>
  <c r="AQ66"/>
  <c r="AO66"/>
  <c r="AM66"/>
  <c r="AK66"/>
  <c r="AI66"/>
  <c r="AG66"/>
  <c r="AA66"/>
  <c r="Y66"/>
  <c r="C66"/>
  <c r="A66"/>
  <c r="CI65"/>
  <c r="CG65"/>
  <c r="BS65"/>
  <c r="BQ65"/>
  <c r="BC65"/>
  <c r="BA65"/>
  <c r="AQ65"/>
  <c r="AO65"/>
  <c r="AM65"/>
  <c r="AK65"/>
  <c r="AI65"/>
  <c r="AG65"/>
  <c r="AA65"/>
  <c r="Y65"/>
  <c r="C65"/>
  <c r="A65"/>
  <c r="CI64"/>
  <c r="CG64"/>
  <c r="BS64"/>
  <c r="BQ64"/>
  <c r="BC64"/>
  <c r="BA64"/>
  <c r="AQ64"/>
  <c r="AO64"/>
  <c r="AM64"/>
  <c r="AK64"/>
  <c r="AI64"/>
  <c r="AG64"/>
  <c r="AA64"/>
  <c r="Y64"/>
  <c r="C64"/>
  <c r="A64"/>
  <c r="CI63"/>
  <c r="CG63"/>
  <c r="BS63"/>
  <c r="BQ63"/>
  <c r="BC63"/>
  <c r="BA63"/>
  <c r="AQ63"/>
  <c r="AO63"/>
  <c r="AM63"/>
  <c r="AK63"/>
  <c r="AI63"/>
  <c r="AG63"/>
  <c r="AA63"/>
  <c r="Y63"/>
  <c r="C63"/>
  <c r="A63"/>
  <c r="CI62"/>
  <c r="CG62"/>
  <c r="BS62"/>
  <c r="BQ62"/>
  <c r="BC62"/>
  <c r="BA62"/>
  <c r="AQ62"/>
  <c r="AO62"/>
  <c r="AM62"/>
  <c r="AK62"/>
  <c r="AI62"/>
  <c r="AG62"/>
  <c r="AA62"/>
  <c r="Y62"/>
  <c r="C62"/>
  <c r="A62"/>
  <c r="CI61"/>
  <c r="CG61"/>
  <c r="BS61"/>
  <c r="BQ61"/>
  <c r="BC61"/>
  <c r="BA61"/>
  <c r="AQ61"/>
  <c r="AO61"/>
  <c r="AM61"/>
  <c r="AK61"/>
  <c r="AI61"/>
  <c r="AG61"/>
  <c r="AA61"/>
  <c r="Y61"/>
  <c r="C61"/>
  <c r="A61"/>
  <c r="CI60"/>
  <c r="CG60"/>
  <c r="BS60"/>
  <c r="BQ60"/>
  <c r="BC60"/>
  <c r="BA60"/>
  <c r="AQ60"/>
  <c r="AO60"/>
  <c r="AM60"/>
  <c r="AK60"/>
  <c r="AI60"/>
  <c r="AG60"/>
  <c r="AA60"/>
  <c r="Y60"/>
  <c r="C60"/>
  <c r="A60"/>
  <c r="CI59"/>
  <c r="CG59"/>
  <c r="BS59"/>
  <c r="BQ59"/>
  <c r="BC59"/>
  <c r="BA59"/>
  <c r="AQ59"/>
  <c r="AO59"/>
  <c r="AM59"/>
  <c r="AK59"/>
  <c r="AI59"/>
  <c r="AG59"/>
  <c r="AA59"/>
  <c r="Y59"/>
  <c r="C59"/>
  <c r="A59"/>
  <c r="CI58"/>
  <c r="CG58"/>
  <c r="BS58"/>
  <c r="BQ58"/>
  <c r="BC58"/>
  <c r="BA58"/>
  <c r="AQ58"/>
  <c r="AO58"/>
  <c r="AM58"/>
  <c r="AK58"/>
  <c r="AI58"/>
  <c r="AG58"/>
  <c r="AA58"/>
  <c r="Y58"/>
  <c r="G58"/>
  <c r="E58"/>
  <c r="C58"/>
  <c r="A58"/>
  <c r="CI57"/>
  <c r="CG57"/>
  <c r="BS57"/>
  <c r="BQ57"/>
  <c r="BC57"/>
  <c r="BA57"/>
  <c r="AQ57"/>
  <c r="AO57"/>
  <c r="AM57"/>
  <c r="AK57"/>
  <c r="AI57"/>
  <c r="AG57"/>
  <c r="AA57"/>
  <c r="Y57"/>
  <c r="G57"/>
  <c r="E57"/>
  <c r="C57"/>
  <c r="A57"/>
  <c r="CI56"/>
  <c r="CG56"/>
  <c r="BS56"/>
  <c r="BQ56"/>
  <c r="BC56"/>
  <c r="BA56"/>
  <c r="AQ56"/>
  <c r="AO56"/>
  <c r="AM56"/>
  <c r="AK56"/>
  <c r="AI56"/>
  <c r="AG56"/>
  <c r="AA56"/>
  <c r="Y56"/>
  <c r="G56"/>
  <c r="E56"/>
  <c r="C56"/>
  <c r="A56"/>
  <c r="CI55"/>
  <c r="CG55"/>
  <c r="BS55"/>
  <c r="BQ55"/>
  <c r="BC55"/>
  <c r="BA55"/>
  <c r="AQ55"/>
  <c r="AO55"/>
  <c r="AM55"/>
  <c r="AK55"/>
  <c r="AI55"/>
  <c r="AG55"/>
  <c r="AA55"/>
  <c r="Y55"/>
  <c r="G55"/>
  <c r="E55"/>
  <c r="C55"/>
  <c r="A55"/>
  <c r="CI54"/>
  <c r="CG54"/>
  <c r="BS54"/>
  <c r="BQ54"/>
  <c r="BC54"/>
  <c r="BA54"/>
  <c r="AQ54"/>
  <c r="AO54"/>
  <c r="AM54"/>
  <c r="AK54"/>
  <c r="AI54"/>
  <c r="AG54"/>
  <c r="AA54"/>
  <c r="Y54"/>
  <c r="G54"/>
  <c r="E54"/>
  <c r="C54"/>
  <c r="A54"/>
  <c r="CI53"/>
  <c r="CG53"/>
  <c r="BS53"/>
  <c r="BQ53"/>
  <c r="BC53"/>
  <c r="BA53"/>
  <c r="AQ53"/>
  <c r="AO53"/>
  <c r="AM53"/>
  <c r="AK53"/>
  <c r="AI53"/>
  <c r="AG53"/>
  <c r="AA53"/>
  <c r="Y53"/>
  <c r="G53"/>
  <c r="E53"/>
  <c r="C53"/>
  <c r="A53"/>
  <c r="CI52"/>
  <c r="CG52"/>
  <c r="BS52"/>
  <c r="BQ52"/>
  <c r="BC52"/>
  <c r="BA52"/>
  <c r="AQ52"/>
  <c r="AO52"/>
  <c r="AM52"/>
  <c r="AK52"/>
  <c r="AI52"/>
  <c r="AG52"/>
  <c r="AA52"/>
  <c r="Y52"/>
  <c r="G52"/>
  <c r="E52"/>
  <c r="C52"/>
  <c r="A52"/>
  <c r="CI51"/>
  <c r="CG51"/>
  <c r="BS51"/>
  <c r="BQ51"/>
  <c r="BC51"/>
  <c r="BA51"/>
  <c r="AQ51"/>
  <c r="AO51"/>
  <c r="AM51"/>
  <c r="AK51"/>
  <c r="AI51"/>
  <c r="AG51"/>
  <c r="AA51"/>
  <c r="Y51"/>
  <c r="G51"/>
  <c r="E51"/>
  <c r="C51"/>
  <c r="A51"/>
  <c r="CI50"/>
  <c r="CG50"/>
  <c r="BS50"/>
  <c r="BQ50"/>
  <c r="BC50"/>
  <c r="BA50"/>
  <c r="AQ50"/>
  <c r="AO50"/>
  <c r="AM50"/>
  <c r="AK50"/>
  <c r="AI50"/>
  <c r="AG50"/>
  <c r="AA50"/>
  <c r="Y50"/>
  <c r="G50"/>
  <c r="E50"/>
  <c r="C50"/>
  <c r="A50"/>
  <c r="CI49"/>
  <c r="CG49"/>
  <c r="BS49"/>
  <c r="BQ49"/>
  <c r="BC49"/>
  <c r="BA49"/>
  <c r="AQ49"/>
  <c r="AO49"/>
  <c r="AM49"/>
  <c r="AK49"/>
  <c r="AI49"/>
  <c r="AG49"/>
  <c r="AA49"/>
  <c r="Y49"/>
  <c r="G49"/>
  <c r="E49"/>
  <c r="C49"/>
  <c r="A49"/>
  <c r="CI48"/>
  <c r="CG48"/>
  <c r="BS48"/>
  <c r="BQ48"/>
  <c r="BC48"/>
  <c r="BA48"/>
  <c r="AQ48"/>
  <c r="AO48"/>
  <c r="AM48"/>
  <c r="AK48"/>
  <c r="AI48"/>
  <c r="AG48"/>
  <c r="AA48"/>
  <c r="Y48"/>
  <c r="G48"/>
  <c r="E48"/>
  <c r="C48"/>
  <c r="A48"/>
  <c r="CI47"/>
  <c r="CG47"/>
  <c r="BS47"/>
  <c r="BQ47"/>
  <c r="BC47"/>
  <c r="BA47"/>
  <c r="AQ47"/>
  <c r="AO47"/>
  <c r="AM47"/>
  <c r="AK47"/>
  <c r="AI47"/>
  <c r="AG47"/>
  <c r="AA47"/>
  <c r="Y47"/>
  <c r="G47"/>
  <c r="E47"/>
  <c r="C47"/>
  <c r="A47"/>
  <c r="CI46"/>
  <c r="CG46"/>
  <c r="BS46"/>
  <c r="BQ46"/>
  <c r="BC46"/>
  <c r="BA46"/>
  <c r="AQ46"/>
  <c r="AO46"/>
  <c r="AM46"/>
  <c r="AK46"/>
  <c r="AI46"/>
  <c r="AG46"/>
  <c r="AA46"/>
  <c r="Y46"/>
  <c r="G46"/>
  <c r="E46"/>
  <c r="C46"/>
  <c r="A46"/>
  <c r="CI45"/>
  <c r="CG45"/>
  <c r="BS45"/>
  <c r="BQ45"/>
  <c r="BC45"/>
  <c r="BA45"/>
  <c r="AQ45"/>
  <c r="AO45"/>
  <c r="AM45"/>
  <c r="AK45"/>
  <c r="AI45"/>
  <c r="AG45"/>
  <c r="AA45"/>
  <c r="Y45"/>
  <c r="G45"/>
  <c r="E45"/>
  <c r="C45"/>
  <c r="A45"/>
  <c r="CI44"/>
  <c r="CG44"/>
  <c r="BS44"/>
  <c r="BQ44"/>
  <c r="BC44"/>
  <c r="BA44"/>
  <c r="AQ44"/>
  <c r="AO44"/>
  <c r="AM44"/>
  <c r="AK44"/>
  <c r="AI44"/>
  <c r="AG44"/>
  <c r="AA44"/>
  <c r="Y44"/>
  <c r="G44"/>
  <c r="E44"/>
  <c r="C44"/>
  <c r="A44"/>
  <c r="CI43"/>
  <c r="CG43"/>
  <c r="BS43"/>
  <c r="BQ43"/>
  <c r="BC43"/>
  <c r="BA43"/>
  <c r="AQ43"/>
  <c r="AO43"/>
  <c r="AM43"/>
  <c r="AK43"/>
  <c r="AI43"/>
  <c r="AG43"/>
  <c r="AA43"/>
  <c r="Y43"/>
  <c r="G43"/>
  <c r="E43"/>
  <c r="C43"/>
  <c r="A43"/>
  <c r="CI42"/>
  <c r="CG42"/>
  <c r="BS42"/>
  <c r="BQ42"/>
  <c r="BC42"/>
  <c r="BA42"/>
  <c r="AQ42"/>
  <c r="AO42"/>
  <c r="AM42"/>
  <c r="AK42"/>
  <c r="AI42"/>
  <c r="AG42"/>
  <c r="AA42"/>
  <c r="Y42"/>
  <c r="G42"/>
  <c r="E42"/>
  <c r="C42"/>
  <c r="A42"/>
  <c r="CI41"/>
  <c r="CG41"/>
  <c r="BS41"/>
  <c r="BQ41"/>
  <c r="BC41"/>
  <c r="BA41"/>
  <c r="AQ41"/>
  <c r="AO41"/>
  <c r="AM41"/>
  <c r="AK41"/>
  <c r="AI41"/>
  <c r="AG41"/>
  <c r="AA41"/>
  <c r="Y41"/>
  <c r="W41"/>
  <c r="U41"/>
  <c r="G41"/>
  <c r="E41"/>
  <c r="C41"/>
  <c r="A41"/>
  <c r="CI40"/>
  <c r="CG40"/>
  <c r="BS40"/>
  <c r="BQ40"/>
  <c r="BC40"/>
  <c r="BA40"/>
  <c r="AQ40"/>
  <c r="AO40"/>
  <c r="AM40"/>
  <c r="AK40"/>
  <c r="AI40"/>
  <c r="AG40"/>
  <c r="AA40"/>
  <c r="Y40"/>
  <c r="W40"/>
  <c r="U40"/>
  <c r="G40"/>
  <c r="E40"/>
  <c r="C40"/>
  <c r="A40"/>
  <c r="CI39"/>
  <c r="CG39"/>
  <c r="BS39"/>
  <c r="BQ39"/>
  <c r="BC39"/>
  <c r="BA39"/>
  <c r="AQ39"/>
  <c r="AO39"/>
  <c r="AM39"/>
  <c r="AK39"/>
  <c r="AI39"/>
  <c r="AG39"/>
  <c r="AA39"/>
  <c r="Y39"/>
  <c r="W39"/>
  <c r="U39"/>
  <c r="G39"/>
  <c r="E39"/>
  <c r="C39"/>
  <c r="A39"/>
  <c r="CI38"/>
  <c r="CG38"/>
  <c r="BS38"/>
  <c r="BQ38"/>
  <c r="BC38"/>
  <c r="BA38"/>
  <c r="AQ38"/>
  <c r="AO38"/>
  <c r="AM38"/>
  <c r="AK38"/>
  <c r="AI38"/>
  <c r="AG38"/>
  <c r="AA38"/>
  <c r="Y38"/>
  <c r="W38"/>
  <c r="U38"/>
  <c r="G38"/>
  <c r="E38"/>
  <c r="C38"/>
  <c r="A38"/>
  <c r="CI37"/>
  <c r="CG37"/>
  <c r="BS37"/>
  <c r="BQ37"/>
  <c r="BC37"/>
  <c r="BA37"/>
  <c r="AQ37"/>
  <c r="AO37"/>
  <c r="AM37"/>
  <c r="AK37"/>
  <c r="AI37"/>
  <c r="AG37"/>
  <c r="AA37"/>
  <c r="Y37"/>
  <c r="W37"/>
  <c r="U37"/>
  <c r="G37"/>
  <c r="E37"/>
  <c r="C37"/>
  <c r="A37"/>
  <c r="CI36"/>
  <c r="CG36"/>
  <c r="BS36"/>
  <c r="BQ36"/>
  <c r="BC36"/>
  <c r="BA36"/>
  <c r="AQ36"/>
  <c r="AO36"/>
  <c r="AM36"/>
  <c r="AK36"/>
  <c r="AI36"/>
  <c r="AG36"/>
  <c r="AA36"/>
  <c r="Y36"/>
  <c r="W36"/>
  <c r="U36"/>
  <c r="G36"/>
  <c r="E36"/>
  <c r="C36"/>
  <c r="A36"/>
  <c r="CI35"/>
  <c r="CG35"/>
  <c r="BS35"/>
  <c r="BQ35"/>
  <c r="BC35"/>
  <c r="BA35"/>
  <c r="AQ35"/>
  <c r="AO35"/>
  <c r="AM35"/>
  <c r="AK35"/>
  <c r="AI35"/>
  <c r="AG35"/>
  <c r="AA35"/>
  <c r="Y35"/>
  <c r="W35"/>
  <c r="U35"/>
  <c r="G35"/>
  <c r="E35"/>
  <c r="C35"/>
  <c r="A35"/>
  <c r="CI34"/>
  <c r="CG34"/>
  <c r="BS34"/>
  <c r="BQ34"/>
  <c r="BC34"/>
  <c r="BA34"/>
  <c r="AQ34"/>
  <c r="AO34"/>
  <c r="AM34"/>
  <c r="AK34"/>
  <c r="AI34"/>
  <c r="AG34"/>
  <c r="AA34"/>
  <c r="Y34"/>
  <c r="W34"/>
  <c r="U34"/>
  <c r="G34"/>
  <c r="E34"/>
  <c r="C34"/>
  <c r="A34"/>
  <c r="CI33"/>
  <c r="CG33"/>
  <c r="BS33"/>
  <c r="BQ33"/>
  <c r="BC33"/>
  <c r="BA33"/>
  <c r="AQ33"/>
  <c r="AO33"/>
  <c r="AM33"/>
  <c r="AK33"/>
  <c r="AI33"/>
  <c r="AG33"/>
  <c r="AA33"/>
  <c r="Y33"/>
  <c r="W33"/>
  <c r="U33"/>
  <c r="G33"/>
  <c r="E33"/>
  <c r="C33"/>
  <c r="A33"/>
  <c r="CI32"/>
  <c r="CG32"/>
  <c r="BS32"/>
  <c r="BQ32"/>
  <c r="BC32"/>
  <c r="BA32"/>
  <c r="AQ32"/>
  <c r="AO32"/>
  <c r="AM32"/>
  <c r="AK32"/>
  <c r="AI32"/>
  <c r="AG32"/>
  <c r="AA32"/>
  <c r="Y32"/>
  <c r="W32"/>
  <c r="U32"/>
  <c r="G32"/>
  <c r="E32"/>
  <c r="C32"/>
  <c r="A32"/>
  <c r="CI31"/>
  <c r="CG31"/>
  <c r="BS31"/>
  <c r="BQ31"/>
  <c r="BC31"/>
  <c r="BA31"/>
  <c r="AQ31"/>
  <c r="AO31"/>
  <c r="AM31"/>
  <c r="AK31"/>
  <c r="AI31"/>
  <c r="AG31"/>
  <c r="AA31"/>
  <c r="Y31"/>
  <c r="W31"/>
  <c r="U31"/>
  <c r="G31"/>
  <c r="E31"/>
  <c r="C31"/>
  <c r="A31"/>
  <c r="CI30"/>
  <c r="CG30"/>
  <c r="BS30"/>
  <c r="BQ30"/>
  <c r="BC30"/>
  <c r="BA30"/>
  <c r="AQ30"/>
  <c r="AO30"/>
  <c r="AM30"/>
  <c r="AK30"/>
  <c r="AI30"/>
  <c r="AG30"/>
  <c r="AA30"/>
  <c r="Y30"/>
  <c r="W30"/>
  <c r="U30"/>
  <c r="G30"/>
  <c r="E30"/>
  <c r="C30"/>
  <c r="A30"/>
  <c r="CI29"/>
  <c r="CG29"/>
  <c r="BS29"/>
  <c r="BQ29"/>
  <c r="BC29"/>
  <c r="BA29"/>
  <c r="AQ29"/>
  <c r="AO29"/>
  <c r="AM29"/>
  <c r="AK29"/>
  <c r="AI29"/>
  <c r="AG29"/>
  <c r="AA29"/>
  <c r="Y29"/>
  <c r="W29"/>
  <c r="U29"/>
  <c r="G29"/>
  <c r="E29"/>
  <c r="C29"/>
  <c r="A29"/>
  <c r="CI28"/>
  <c r="CG28"/>
  <c r="BS28"/>
  <c r="BQ28"/>
  <c r="BC28"/>
  <c r="BA28"/>
  <c r="AQ28"/>
  <c r="AO28"/>
  <c r="AM28"/>
  <c r="AK28"/>
  <c r="AI28"/>
  <c r="AG28"/>
  <c r="AA28"/>
  <c r="Y28"/>
  <c r="W28"/>
  <c r="U28"/>
  <c r="G28"/>
  <c r="E28"/>
  <c r="C28"/>
  <c r="A28"/>
  <c r="CI27"/>
  <c r="CG27"/>
  <c r="CA27"/>
  <c r="BY27"/>
  <c r="BS27"/>
  <c r="BQ27"/>
  <c r="BO27"/>
  <c r="BM27"/>
  <c r="BC27"/>
  <c r="BA27"/>
  <c r="AU27"/>
  <c r="AS27"/>
  <c r="AQ27"/>
  <c r="AO27"/>
  <c r="AM27"/>
  <c r="AK27"/>
  <c r="AI27"/>
  <c r="AG27"/>
  <c r="AA27"/>
  <c r="Y27"/>
  <c r="W27"/>
  <c r="U27"/>
  <c r="G27"/>
  <c r="E27"/>
  <c r="C27"/>
  <c r="A27"/>
  <c r="CI26"/>
  <c r="CG26"/>
  <c r="CA26"/>
  <c r="BY26"/>
  <c r="BS26"/>
  <c r="BQ26"/>
  <c r="BO26"/>
  <c r="BM26"/>
  <c r="BC26"/>
  <c r="BA26"/>
  <c r="AU26"/>
  <c r="AS26"/>
  <c r="AQ26"/>
  <c r="AO26"/>
  <c r="AM26"/>
  <c r="AK26"/>
  <c r="AI26"/>
  <c r="AG26"/>
  <c r="AA26"/>
  <c r="Y26"/>
  <c r="W26"/>
  <c r="U26"/>
  <c r="G26"/>
  <c r="E26"/>
  <c r="C26"/>
  <c r="A26"/>
  <c r="CI25"/>
  <c r="CG25"/>
  <c r="CA25"/>
  <c r="BY25"/>
  <c r="BS25"/>
  <c r="BQ25"/>
  <c r="BO25"/>
  <c r="BM25"/>
  <c r="BC25"/>
  <c r="BA25"/>
  <c r="AU25"/>
  <c r="AS25"/>
  <c r="AQ25"/>
  <c r="AO25"/>
  <c r="AM25"/>
  <c r="AK25"/>
  <c r="AI25"/>
  <c r="AG25"/>
  <c r="AA25"/>
  <c r="Y25"/>
  <c r="W25"/>
  <c r="U25"/>
  <c r="G25"/>
  <c r="E25"/>
  <c r="C25"/>
  <c r="A25"/>
  <c r="CI24"/>
  <c r="CG24"/>
  <c r="CA24"/>
  <c r="BY24"/>
  <c r="BS24"/>
  <c r="BQ24"/>
  <c r="BO24"/>
  <c r="BM24"/>
  <c r="BC24"/>
  <c r="BA24"/>
  <c r="AY24"/>
  <c r="AW24"/>
  <c r="AU24"/>
  <c r="AS24"/>
  <c r="AQ24"/>
  <c r="AO24"/>
  <c r="AM24"/>
  <c r="AK24"/>
  <c r="AI24"/>
  <c r="AG24"/>
  <c r="AA24"/>
  <c r="Y24"/>
  <c r="W24"/>
  <c r="U24"/>
  <c r="G24"/>
  <c r="E24"/>
  <c r="C24"/>
  <c r="A24"/>
  <c r="CI23"/>
  <c r="CG23"/>
  <c r="CA23"/>
  <c r="BY23"/>
  <c r="BS23"/>
  <c r="BQ23"/>
  <c r="BO23"/>
  <c r="BM23"/>
  <c r="BC23"/>
  <c r="BA23"/>
  <c r="AY23"/>
  <c r="AW23"/>
  <c r="AU23"/>
  <c r="AS23"/>
  <c r="AQ23"/>
  <c r="AO23"/>
  <c r="AM23"/>
  <c r="AK23"/>
  <c r="AI23"/>
  <c r="AG23"/>
  <c r="AA23"/>
  <c r="Y23"/>
  <c r="W23"/>
  <c r="U23"/>
  <c r="G23"/>
  <c r="E23"/>
  <c r="C23"/>
  <c r="A23"/>
  <c r="CI22"/>
  <c r="CG22"/>
  <c r="CA22"/>
  <c r="BY22"/>
  <c r="BS22"/>
  <c r="BQ22"/>
  <c r="BO22"/>
  <c r="BM22"/>
  <c r="BC22"/>
  <c r="BA22"/>
  <c r="AY22"/>
  <c r="AW22"/>
  <c r="AU22"/>
  <c r="AS22"/>
  <c r="AQ22"/>
  <c r="AO22"/>
  <c r="AM22"/>
  <c r="AK22"/>
  <c r="AI22"/>
  <c r="AG22"/>
  <c r="AA22"/>
  <c r="Y22"/>
  <c r="W22"/>
  <c r="U22"/>
  <c r="G22"/>
  <c r="E22"/>
  <c r="C22"/>
  <c r="A22"/>
  <c r="CI21"/>
  <c r="CG21"/>
  <c r="CA21"/>
  <c r="BY21"/>
  <c r="BS21"/>
  <c r="BQ21"/>
  <c r="BO21"/>
  <c r="BM21"/>
  <c r="BC21"/>
  <c r="BA21"/>
  <c r="AY21"/>
  <c r="AW21"/>
  <c r="AU21"/>
  <c r="AS21"/>
  <c r="AQ21"/>
  <c r="AO21"/>
  <c r="AM21"/>
  <c r="AK21"/>
  <c r="AI21"/>
  <c r="AG21"/>
  <c r="AA21"/>
  <c r="Y21"/>
  <c r="W21"/>
  <c r="U21"/>
  <c r="G21"/>
  <c r="E21"/>
  <c r="C21"/>
  <c r="A21"/>
  <c r="CI20"/>
  <c r="CG20"/>
  <c r="CA20"/>
  <c r="BY20"/>
  <c r="BS20"/>
  <c r="BQ20"/>
  <c r="BO20"/>
  <c r="BM20"/>
  <c r="BC20"/>
  <c r="BA20"/>
  <c r="AY20"/>
  <c r="AW20"/>
  <c r="AU20"/>
  <c r="AS20"/>
  <c r="AQ20"/>
  <c r="AO20"/>
  <c r="AM20"/>
  <c r="AK20"/>
  <c r="AI20"/>
  <c r="AG20"/>
  <c r="AA20"/>
  <c r="Y20"/>
  <c r="W20"/>
  <c r="U20"/>
  <c r="G20"/>
  <c r="E20"/>
  <c r="C20"/>
  <c r="A20"/>
  <c r="CI19"/>
  <c r="CG19"/>
  <c r="CA19"/>
  <c r="BY19"/>
  <c r="BS19"/>
  <c r="BQ19"/>
  <c r="BO19"/>
  <c r="BM19"/>
  <c r="BC19"/>
  <c r="BA19"/>
  <c r="AY19"/>
  <c r="AW19"/>
  <c r="AU19"/>
  <c r="AS19"/>
  <c r="AQ19"/>
  <c r="AO19"/>
  <c r="AM19"/>
  <c r="AK19"/>
  <c r="AI19"/>
  <c r="AG19"/>
  <c r="AA19"/>
  <c r="Y19"/>
  <c r="W19"/>
  <c r="U19"/>
  <c r="G19"/>
  <c r="E19"/>
  <c r="C19"/>
  <c r="A19"/>
  <c r="CI18"/>
  <c r="CG18"/>
  <c r="CA18"/>
  <c r="BY18"/>
  <c r="BS18"/>
  <c r="BQ18"/>
  <c r="BO18"/>
  <c r="BM18"/>
  <c r="BC18"/>
  <c r="BA18"/>
  <c r="AY18"/>
  <c r="AW18"/>
  <c r="AU18"/>
  <c r="AS18"/>
  <c r="AQ18"/>
  <c r="AO18"/>
  <c r="AM18"/>
  <c r="AK18"/>
  <c r="AI18"/>
  <c r="AG18"/>
  <c r="AA18"/>
  <c r="Y18"/>
  <c r="W18"/>
  <c r="U18"/>
  <c r="G18"/>
  <c r="E18"/>
  <c r="C18"/>
  <c r="A18"/>
  <c r="CI17"/>
  <c r="CG17"/>
  <c r="CA17"/>
  <c r="BY17"/>
  <c r="BS17"/>
  <c r="BQ17"/>
  <c r="BO17"/>
  <c r="BM17"/>
  <c r="BC17"/>
  <c r="BA17"/>
  <c r="AY17"/>
  <c r="AW17"/>
  <c r="AU17"/>
  <c r="AS17"/>
  <c r="AQ17"/>
  <c r="AO17"/>
  <c r="AM17"/>
  <c r="AK17"/>
  <c r="AI17"/>
  <c r="AG17"/>
  <c r="AA17"/>
  <c r="Y17"/>
  <c r="W17"/>
  <c r="U17"/>
  <c r="G17"/>
  <c r="E17"/>
  <c r="C17"/>
  <c r="A17"/>
  <c r="CI16"/>
  <c r="CG16"/>
  <c r="CE16"/>
  <c r="CC16"/>
  <c r="CA16"/>
  <c r="BY16"/>
  <c r="BW16"/>
  <c r="BU16"/>
  <c r="BS16"/>
  <c r="BQ16"/>
  <c r="BO16"/>
  <c r="BM16"/>
  <c r="BC16"/>
  <c r="BA16"/>
  <c r="AY16"/>
  <c r="AW16"/>
  <c r="AU16"/>
  <c r="AS16"/>
  <c r="AQ16"/>
  <c r="AO16"/>
  <c r="AM16"/>
  <c r="AK16"/>
  <c r="AI16"/>
  <c r="AG16"/>
  <c r="AA16"/>
  <c r="Y16"/>
  <c r="W16"/>
  <c r="U16"/>
  <c r="G16"/>
  <c r="E16"/>
  <c r="C16"/>
  <c r="A16"/>
  <c r="CI15"/>
  <c r="CG15"/>
  <c r="CE15"/>
  <c r="CC15"/>
  <c r="CA15"/>
  <c r="BY15"/>
  <c r="BW15"/>
  <c r="BU15"/>
  <c r="BS15"/>
  <c r="BQ15"/>
  <c r="BO15"/>
  <c r="BM15"/>
  <c r="BC15"/>
  <c r="BA15"/>
  <c r="AY15"/>
  <c r="AW15"/>
  <c r="AU15"/>
  <c r="AS15"/>
  <c r="AQ15"/>
  <c r="AO15"/>
  <c r="AM15"/>
  <c r="AK15"/>
  <c r="AI15"/>
  <c r="AG15"/>
  <c r="AA15"/>
  <c r="Y15"/>
  <c r="W15"/>
  <c r="U15"/>
  <c r="O15"/>
  <c r="M15"/>
  <c r="G15"/>
  <c r="E15"/>
  <c r="C15"/>
  <c r="A15"/>
  <c r="CI14"/>
  <c r="CG14"/>
  <c r="CE14"/>
  <c r="CC14"/>
  <c r="CA14"/>
  <c r="BY14"/>
  <c r="BW14"/>
  <c r="BU14"/>
  <c r="BS14"/>
  <c r="BQ14"/>
  <c r="BO14"/>
  <c r="BM14"/>
  <c r="BC14"/>
  <c r="BA14"/>
  <c r="AY14"/>
  <c r="AW14"/>
  <c r="AU14"/>
  <c r="AS14"/>
  <c r="AQ14"/>
  <c r="AO14"/>
  <c r="AM14"/>
  <c r="AK14"/>
  <c r="AI14"/>
  <c r="AG14"/>
  <c r="AA14"/>
  <c r="Y14"/>
  <c r="W14"/>
  <c r="U14"/>
  <c r="O14"/>
  <c r="M14"/>
  <c r="G14"/>
  <c r="E14"/>
  <c r="C14"/>
  <c r="A14"/>
  <c r="CI13"/>
  <c r="CG13"/>
  <c r="CE13"/>
  <c r="CC13"/>
  <c r="CA13"/>
  <c r="BY13"/>
  <c r="BW13"/>
  <c r="BU13"/>
  <c r="BS13"/>
  <c r="BQ13"/>
  <c r="BO13"/>
  <c r="BM13"/>
  <c r="BC13"/>
  <c r="BA13"/>
  <c r="AY13"/>
  <c r="AW13"/>
  <c r="AU13"/>
  <c r="AS13"/>
  <c r="AQ13"/>
  <c r="AO13"/>
  <c r="AM13"/>
  <c r="AK13"/>
  <c r="AI13"/>
  <c r="AG13"/>
  <c r="AA13"/>
  <c r="Y13"/>
  <c r="W13"/>
  <c r="U13"/>
  <c r="O13"/>
  <c r="M13"/>
  <c r="G13"/>
  <c r="E13"/>
  <c r="C13"/>
  <c r="A13"/>
  <c r="CI12"/>
  <c r="CG12"/>
  <c r="CE12"/>
  <c r="CC12"/>
  <c r="CA12"/>
  <c r="BY12"/>
  <c r="BW12"/>
  <c r="BU12"/>
  <c r="BS12"/>
  <c r="BQ12"/>
  <c r="BO12"/>
  <c r="BM12"/>
  <c r="BC12"/>
  <c r="BA12"/>
  <c r="AY12"/>
  <c r="AW12"/>
  <c r="AU12"/>
  <c r="AS12"/>
  <c r="AQ12"/>
  <c r="AO12"/>
  <c r="AM12"/>
  <c r="AK12"/>
  <c r="AI12"/>
  <c r="AG12"/>
  <c r="AA12"/>
  <c r="Y12"/>
  <c r="W12"/>
  <c r="U12"/>
  <c r="O12"/>
  <c r="M12"/>
  <c r="G12"/>
  <c r="E12"/>
  <c r="C12"/>
  <c r="A12"/>
  <c r="CI11"/>
  <c r="CG11"/>
  <c r="CE11"/>
  <c r="CC11"/>
  <c r="CA11"/>
  <c r="BY11"/>
  <c r="BW11"/>
  <c r="BU11"/>
  <c r="BS11"/>
  <c r="BQ11"/>
  <c r="BO11"/>
  <c r="BM11"/>
  <c r="BK11"/>
  <c r="BI11"/>
  <c r="BC11"/>
  <c r="BA11"/>
  <c r="AY11"/>
  <c r="AW11"/>
  <c r="AU11"/>
  <c r="AS11"/>
  <c r="AQ11"/>
  <c r="AO11"/>
  <c r="AM11"/>
  <c r="AK11"/>
  <c r="AI11"/>
  <c r="AG11"/>
  <c r="AA11"/>
  <c r="Y11"/>
  <c r="W11"/>
  <c r="U11"/>
  <c r="O11"/>
  <c r="M11"/>
  <c r="G11"/>
  <c r="E11"/>
  <c r="C11"/>
  <c r="A11"/>
  <c r="CI10"/>
  <c r="CG10"/>
  <c r="CE10"/>
  <c r="CC10"/>
  <c r="CA10"/>
  <c r="BY10"/>
  <c r="BW10"/>
  <c r="BU10"/>
  <c r="BS10"/>
  <c r="BQ10"/>
  <c r="BO10"/>
  <c r="BM10"/>
  <c r="BK10"/>
  <c r="BI10"/>
  <c r="BC10"/>
  <c r="BA10"/>
  <c r="AY10"/>
  <c r="AW10"/>
  <c r="AU10"/>
  <c r="AS10"/>
  <c r="AQ10"/>
  <c r="AO10"/>
  <c r="AM10"/>
  <c r="AK10"/>
  <c r="AI10"/>
  <c r="AG10"/>
  <c r="AA10"/>
  <c r="Y10"/>
  <c r="W10"/>
  <c r="U10"/>
  <c r="O10"/>
  <c r="M10"/>
  <c r="G10"/>
  <c r="E10"/>
  <c r="C10"/>
  <c r="A10"/>
  <c r="CI9"/>
  <c r="CG9"/>
  <c r="CE9"/>
  <c r="CC9"/>
  <c r="CA9"/>
  <c r="BY9"/>
  <c r="BW9"/>
  <c r="BU9"/>
  <c r="BS9"/>
  <c r="BQ9"/>
  <c r="BO9"/>
  <c r="BM9"/>
  <c r="BK9"/>
  <c r="BI9"/>
  <c r="BG9"/>
  <c r="BE9"/>
  <c r="BC9"/>
  <c r="BA9"/>
  <c r="AY9"/>
  <c r="AW9"/>
  <c r="AU9"/>
  <c r="AS9"/>
  <c r="AQ9"/>
  <c r="AO9"/>
  <c r="AM9"/>
  <c r="AK9"/>
  <c r="AI9"/>
  <c r="AG9"/>
  <c r="AA9"/>
  <c r="Y9"/>
  <c r="W9"/>
  <c r="U9"/>
  <c r="O9"/>
  <c r="M9"/>
  <c r="K9"/>
  <c r="I9"/>
  <c r="G9"/>
  <c r="E9"/>
  <c r="C9"/>
  <c r="A9"/>
  <c r="CI8"/>
  <c r="CG8"/>
  <c r="CE8"/>
  <c r="CC8"/>
  <c r="CA8"/>
  <c r="BY8"/>
  <c r="BW8"/>
  <c r="BU8"/>
  <c r="BS8"/>
  <c r="BQ8"/>
  <c r="BO8"/>
  <c r="BM8"/>
  <c r="BK8"/>
  <c r="BI8"/>
  <c r="BG8"/>
  <c r="BE8"/>
  <c r="BC8"/>
  <c r="BA8"/>
  <c r="AY8"/>
  <c r="AW8"/>
  <c r="AU8"/>
  <c r="AS8"/>
  <c r="AQ8"/>
  <c r="AO8"/>
  <c r="AM8"/>
  <c r="AK8"/>
  <c r="AI8"/>
  <c r="AG8"/>
  <c r="AA8"/>
  <c r="Y8"/>
  <c r="W8"/>
  <c r="U8"/>
  <c r="S8"/>
  <c r="Q8"/>
  <c r="O8"/>
  <c r="M8"/>
  <c r="K8"/>
  <c r="I8"/>
  <c r="G8"/>
  <c r="E8"/>
  <c r="C8"/>
  <c r="A8"/>
  <c r="CI7"/>
  <c r="CG7"/>
  <c r="CE7"/>
  <c r="CC7"/>
  <c r="CA7"/>
  <c r="BY7"/>
  <c r="BW7"/>
  <c r="BU7"/>
  <c r="BS7"/>
  <c r="BQ7"/>
  <c r="BO7"/>
  <c r="BM7"/>
  <c r="BK7"/>
  <c r="BI7"/>
  <c r="BG7"/>
  <c r="BE7"/>
  <c r="BC7"/>
  <c r="BA7"/>
  <c r="AY7"/>
  <c r="AW7"/>
  <c r="AU7"/>
  <c r="AS7"/>
  <c r="AQ7"/>
  <c r="AO7"/>
  <c r="AM7"/>
  <c r="AK7"/>
  <c r="AI7"/>
  <c r="AG7"/>
  <c r="AE7"/>
  <c r="AC7"/>
  <c r="AA7"/>
  <c r="Y7"/>
  <c r="W7"/>
  <c r="U7"/>
  <c r="S7"/>
  <c r="Q7"/>
  <c r="O7"/>
  <c r="M7"/>
  <c r="K7"/>
  <c r="I7"/>
  <c r="G7"/>
  <c r="E7"/>
  <c r="C7"/>
  <c r="A7"/>
  <c r="CI6"/>
  <c r="CG6"/>
  <c r="CE6"/>
  <c r="CC6"/>
  <c r="CA6"/>
  <c r="BY6"/>
  <c r="BW6"/>
  <c r="BU6"/>
  <c r="BS6"/>
  <c r="BQ6"/>
  <c r="BO6"/>
  <c r="BM6"/>
  <c r="BK6"/>
  <c r="BI6"/>
  <c r="BG6"/>
  <c r="BE6"/>
  <c r="BC6"/>
  <c r="BA6"/>
  <c r="AY6"/>
  <c r="AW6"/>
  <c r="AU6"/>
  <c r="AS6"/>
  <c r="AQ6"/>
  <c r="AO6"/>
  <c r="AM6"/>
  <c r="AK6"/>
  <c r="AI6"/>
  <c r="AG6"/>
  <c r="AE6"/>
  <c r="AC6"/>
  <c r="AA6"/>
  <c r="Y6"/>
  <c r="W6"/>
  <c r="U6"/>
  <c r="S6"/>
  <c r="Q6"/>
  <c r="O6"/>
  <c r="M6"/>
  <c r="K6"/>
  <c r="I6"/>
  <c r="G6"/>
  <c r="E6"/>
  <c r="C6"/>
  <c r="A6"/>
  <c r="CI5"/>
  <c r="CG5"/>
  <c r="CE5"/>
  <c r="CC5"/>
  <c r="CA5"/>
  <c r="BY5"/>
  <c r="BW5"/>
  <c r="BU5"/>
  <c r="BS5"/>
  <c r="BQ5"/>
  <c r="BO5"/>
  <c r="BM5"/>
  <c r="BK5"/>
  <c r="BI5"/>
  <c r="BG5"/>
  <c r="BE5"/>
  <c r="BC5"/>
  <c r="BA5"/>
  <c r="AY5"/>
  <c r="AW5"/>
  <c r="AU5"/>
  <c r="AS5"/>
  <c r="AQ5"/>
  <c r="AO5"/>
  <c r="AM5"/>
  <c r="AK5"/>
  <c r="AI5"/>
  <c r="AG5"/>
  <c r="AE5"/>
  <c r="AC5"/>
  <c r="AA5"/>
  <c r="Y5"/>
  <c r="W5"/>
  <c r="U5"/>
  <c r="S5"/>
  <c r="Q5"/>
  <c r="O5"/>
  <c r="M5"/>
  <c r="K5"/>
  <c r="I5"/>
  <c r="G5"/>
  <c r="E5"/>
  <c r="C5"/>
  <c r="A5"/>
  <c r="CI4"/>
  <c r="CG4"/>
  <c r="CE4"/>
  <c r="CC4"/>
  <c r="CA4"/>
  <c r="BY4"/>
  <c r="BW4"/>
  <c r="BU4"/>
  <c r="BS4"/>
  <c r="BQ4"/>
  <c r="BO4"/>
  <c r="BM4"/>
  <c r="BK4"/>
  <c r="BI4"/>
  <c r="BG4"/>
  <c r="BE4"/>
  <c r="BC4"/>
  <c r="BA4"/>
  <c r="AY4"/>
  <c r="AW4"/>
  <c r="AU4"/>
  <c r="AS4"/>
  <c r="AQ4"/>
  <c r="AO4"/>
  <c r="AM4"/>
  <c r="AK4"/>
  <c r="AI4"/>
  <c r="AG4"/>
  <c r="AE4"/>
  <c r="AC4"/>
  <c r="AA4"/>
  <c r="Y4"/>
  <c r="W4"/>
  <c r="U4"/>
  <c r="S4"/>
  <c r="Q4"/>
  <c r="O4"/>
  <c r="M4"/>
  <c r="K4"/>
  <c r="I4"/>
  <c r="G4"/>
  <c r="E4"/>
  <c r="C4"/>
  <c r="A4"/>
  <c r="D1396" i="23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BJ39" i="22"/>
  <c r="AV39"/>
  <c r="AU39"/>
  <c r="AK39"/>
  <c r="AJ39"/>
  <c r="AI39"/>
  <c r="AH39"/>
  <c r="AG39"/>
  <c r="AF39"/>
  <c r="AE39"/>
  <c r="AD39"/>
  <c r="AC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J5"/>
  <c r="AV5"/>
  <c r="AU5"/>
  <c r="AK5"/>
  <c r="AJ5"/>
  <c r="AI5"/>
  <c r="AH5"/>
  <c r="AG5"/>
  <c r="AF5"/>
  <c r="AE5"/>
  <c r="AD5"/>
  <c r="AC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S39" i="21"/>
  <c r="R39"/>
  <c r="H39"/>
  <c r="G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S5"/>
  <c r="R5"/>
  <c r="H5"/>
  <c r="G5"/>
  <c r="E5"/>
  <c r="D5"/>
  <c r="C5"/>
  <c r="T4"/>
  <c r="S4"/>
  <c r="R4"/>
  <c r="Q4"/>
  <c r="P4"/>
  <c r="O4"/>
  <c r="N4"/>
  <c r="M4"/>
  <c r="L4"/>
  <c r="K4"/>
  <c r="J4"/>
  <c r="I4"/>
  <c r="H4"/>
  <c r="G4"/>
  <c r="F4"/>
  <c r="E4"/>
  <c r="D4"/>
  <c r="C4"/>
  <c r="B4"/>
  <c r="Q39" i="20"/>
  <c r="J39"/>
  <c r="I39"/>
  <c r="G39"/>
  <c r="F39"/>
  <c r="E39"/>
  <c r="D39"/>
  <c r="C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Q5"/>
  <c r="J5"/>
  <c r="I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R39" i="19"/>
  <c r="Q39"/>
  <c r="H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R5"/>
  <c r="Q5"/>
  <c r="H5"/>
  <c r="F5"/>
  <c r="E5"/>
  <c r="D5"/>
  <c r="C5"/>
  <c r="T4"/>
  <c r="S4"/>
  <c r="R4"/>
  <c r="Q4"/>
  <c r="P4"/>
  <c r="O4"/>
  <c r="N4"/>
  <c r="M4"/>
  <c r="L4"/>
  <c r="K4"/>
  <c r="J4"/>
  <c r="I4"/>
  <c r="H4"/>
  <c r="G4"/>
  <c r="F4"/>
  <c r="E4"/>
  <c r="D4"/>
  <c r="C4"/>
  <c r="B4"/>
  <c r="DZ39" i="18"/>
  <c r="DP39"/>
  <c r="DO39"/>
  <c r="CO39"/>
  <c r="CJ39"/>
  <c r="CI39"/>
  <c r="CG39"/>
  <c r="CF39"/>
  <c r="CD39"/>
  <c r="CB39"/>
  <c r="BU39"/>
  <c r="BT39"/>
  <c r="BS39"/>
  <c r="BM39"/>
  <c r="BB39"/>
  <c r="BA39"/>
  <c r="AX39"/>
  <c r="AR39"/>
  <c r="AF39"/>
  <c r="AC39"/>
  <c r="X39"/>
  <c r="W39"/>
  <c r="U39"/>
  <c r="L39"/>
  <c r="H39"/>
  <c r="E39"/>
  <c r="GW38"/>
  <c r="GV38"/>
  <c r="GU38"/>
  <c r="GT38"/>
  <c r="GS38"/>
  <c r="GR38"/>
  <c r="GQ38"/>
  <c r="GP38"/>
  <c r="GO38"/>
  <c r="GN38"/>
  <c r="GM38"/>
  <c r="GL38"/>
  <c r="GK38"/>
  <c r="GJ38"/>
  <c r="GI38"/>
  <c r="GH38"/>
  <c r="GG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DZ5"/>
  <c r="DP5"/>
  <c r="DO5"/>
  <c r="CO5"/>
  <c r="CJ5"/>
  <c r="CI5"/>
  <c r="CG5"/>
  <c r="CF5"/>
  <c r="CD5"/>
  <c r="CB5"/>
  <c r="BU5"/>
  <c r="BT5"/>
  <c r="BS5"/>
  <c r="BM5"/>
  <c r="BB5"/>
  <c r="BA5"/>
  <c r="AX5"/>
  <c r="AR5"/>
  <c r="AF5"/>
  <c r="AC5"/>
  <c r="X5"/>
  <c r="W5"/>
  <c r="U5"/>
  <c r="L5"/>
  <c r="H5"/>
  <c r="E5"/>
  <c r="GW4"/>
  <c r="GV4"/>
  <c r="GU4"/>
  <c r="GT4"/>
  <c r="GS4"/>
  <c r="GR4"/>
  <c r="GQ4"/>
  <c r="GP4"/>
  <c r="GO4"/>
  <c r="GN4"/>
  <c r="GM4"/>
  <c r="GL4"/>
  <c r="GK4"/>
  <c r="GJ4"/>
  <c r="GI4"/>
  <c r="GH4"/>
  <c r="GG4"/>
  <c r="GF4"/>
  <c r="GE4"/>
  <c r="GD4"/>
  <c r="GC4"/>
  <c r="GB4"/>
  <c r="GA4"/>
  <c r="FZ4"/>
  <c r="FY4"/>
  <c r="FX4"/>
  <c r="FW4"/>
  <c r="FV4"/>
  <c r="FU4"/>
  <c r="FT4"/>
  <c r="FS4"/>
  <c r="FR4"/>
  <c r="FQ4"/>
  <c r="FP4"/>
  <c r="FO4"/>
  <c r="FN4"/>
  <c r="FM4"/>
  <c r="FL4"/>
  <c r="FK4"/>
  <c r="FJ4"/>
  <c r="FI4"/>
  <c r="FH4"/>
  <c r="FG4"/>
  <c r="FF4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X39" i="17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X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S39" i="16"/>
  <c r="P39"/>
  <c r="O39"/>
  <c r="N39"/>
  <c r="L39"/>
  <c r="K39"/>
  <c r="J39"/>
  <c r="H39"/>
  <c r="G39"/>
  <c r="F39"/>
  <c r="D39"/>
  <c r="C39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S5"/>
  <c r="P5"/>
  <c r="O5"/>
  <c r="N5"/>
  <c r="L5"/>
  <c r="K5"/>
  <c r="J5"/>
  <c r="H5"/>
  <c r="G5"/>
  <c r="F5"/>
  <c r="D5"/>
  <c r="C5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S39" i="15"/>
  <c r="Q39"/>
  <c r="O39"/>
  <c r="N39"/>
  <c r="M39"/>
  <c r="K39"/>
  <c r="J39"/>
  <c r="I39"/>
  <c r="H39"/>
  <c r="G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S5"/>
  <c r="Q5"/>
  <c r="O5"/>
  <c r="N5"/>
  <c r="M5"/>
  <c r="K5"/>
  <c r="J5"/>
  <c r="I5"/>
  <c r="H5"/>
  <c r="G5"/>
  <c r="E5"/>
  <c r="D5"/>
  <c r="C5"/>
  <c r="T4"/>
  <c r="S4"/>
  <c r="R4"/>
  <c r="Q4"/>
  <c r="P4"/>
  <c r="O4"/>
  <c r="N4"/>
  <c r="M4"/>
  <c r="L4"/>
  <c r="K4"/>
  <c r="J4"/>
  <c r="I4"/>
  <c r="H4"/>
  <c r="G4"/>
  <c r="F4"/>
  <c r="E4"/>
  <c r="D4"/>
  <c r="C4"/>
  <c r="B4"/>
  <c r="EY39" i="14"/>
  <c r="EX39"/>
  <c r="EW39"/>
  <c r="EU39"/>
  <c r="ET39"/>
  <c r="EQ39"/>
  <c r="EP39"/>
  <c r="BI39"/>
  <c r="BH39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EY5"/>
  <c r="EX5"/>
  <c r="EW5"/>
  <c r="EU5"/>
  <c r="ET5"/>
  <c r="EQ5"/>
  <c r="EP5"/>
  <c r="BI5"/>
  <c r="BH5"/>
  <c r="FM4"/>
  <c r="FL4"/>
  <c r="FK4"/>
  <c r="FJ4"/>
  <c r="FI4"/>
  <c r="FH4"/>
  <c r="FG4"/>
  <c r="FF4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T39" i="13"/>
  <c r="R39"/>
  <c r="Q39"/>
  <c r="P39"/>
  <c r="J39"/>
  <c r="I39"/>
  <c r="G39"/>
  <c r="F39"/>
  <c r="E39"/>
  <c r="D39"/>
  <c r="C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T5"/>
  <c r="R5"/>
  <c r="Q5"/>
  <c r="P5"/>
  <c r="J5"/>
  <c r="I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Q39" i="12"/>
  <c r="J39"/>
  <c r="I39"/>
  <c r="G39"/>
  <c r="F39"/>
  <c r="E39"/>
  <c r="D39"/>
  <c r="C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Q5"/>
  <c r="J5"/>
  <c r="I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L39" i="11"/>
  <c r="AH39"/>
  <c r="W39"/>
  <c r="V39"/>
  <c r="U39"/>
  <c r="T39"/>
  <c r="S39"/>
  <c r="R39"/>
  <c r="Q39"/>
  <c r="P39"/>
  <c r="O39"/>
  <c r="F39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L5"/>
  <c r="AH5"/>
  <c r="W5"/>
  <c r="V5"/>
  <c r="U5"/>
  <c r="T5"/>
  <c r="S5"/>
  <c r="R5"/>
  <c r="Q5"/>
  <c r="P5"/>
  <c r="O5"/>
  <c r="F5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DP39" i="10"/>
  <c r="CN39"/>
  <c r="CI39"/>
  <c r="CH39"/>
  <c r="CG39"/>
  <c r="CF39"/>
  <c r="CE39"/>
  <c r="CD39"/>
  <c r="CB39"/>
  <c r="BU39"/>
  <c r="BT39"/>
  <c r="BS39"/>
  <c r="BM39"/>
  <c r="BD39"/>
  <c r="BA39"/>
  <c r="AR39"/>
  <c r="AF39"/>
  <c r="AE39"/>
  <c r="Y39"/>
  <c r="X39"/>
  <c r="I39"/>
  <c r="GW38"/>
  <c r="GV38"/>
  <c r="GU38"/>
  <c r="GT38"/>
  <c r="GS38"/>
  <c r="GR38"/>
  <c r="GQ38"/>
  <c r="GP38"/>
  <c r="GO38"/>
  <c r="GN38"/>
  <c r="GM38"/>
  <c r="GL38"/>
  <c r="GK38"/>
  <c r="GJ38"/>
  <c r="GI38"/>
  <c r="GH38"/>
  <c r="GG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DP5"/>
  <c r="CN5"/>
  <c r="CI5"/>
  <c r="CH5"/>
  <c r="CG5"/>
  <c r="CF5"/>
  <c r="CE5"/>
  <c r="CD5"/>
  <c r="CB5"/>
  <c r="BU5"/>
  <c r="BT5"/>
  <c r="BS5"/>
  <c r="BM5"/>
  <c r="BD5"/>
  <c r="BA5"/>
  <c r="AR5"/>
  <c r="AF5"/>
  <c r="AE5"/>
  <c r="Y5"/>
  <c r="X5"/>
  <c r="I5"/>
  <c r="GW4"/>
  <c r="GV4"/>
  <c r="GU4"/>
  <c r="GT4"/>
  <c r="GS4"/>
  <c r="GR4"/>
  <c r="GQ4"/>
  <c r="GP4"/>
  <c r="GO4"/>
  <c r="GN4"/>
  <c r="GM4"/>
  <c r="GL4"/>
  <c r="GK4"/>
  <c r="GJ4"/>
  <c r="GI4"/>
  <c r="GH4"/>
  <c r="GG4"/>
  <c r="GF4"/>
  <c r="GE4"/>
  <c r="GD4"/>
  <c r="GC4"/>
  <c r="GB4"/>
  <c r="GA4"/>
  <c r="FZ4"/>
  <c r="FY4"/>
  <c r="FX4"/>
  <c r="FW4"/>
  <c r="FV4"/>
  <c r="FU4"/>
  <c r="FT4"/>
  <c r="FS4"/>
  <c r="FR4"/>
  <c r="FQ4"/>
  <c r="FP4"/>
  <c r="FO4"/>
  <c r="FN4"/>
  <c r="FM4"/>
  <c r="FL4"/>
  <c r="FK4"/>
  <c r="FJ4"/>
  <c r="FI4"/>
  <c r="FH4"/>
  <c r="FG4"/>
  <c r="FF4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DP39" i="9"/>
  <c r="CN39"/>
  <c r="CI39"/>
  <c r="CH39"/>
  <c r="CG39"/>
  <c r="CF39"/>
  <c r="CE39"/>
  <c r="CD39"/>
  <c r="CB39"/>
  <c r="BU39"/>
  <c r="BT39"/>
  <c r="BS39"/>
  <c r="BM39"/>
  <c r="BE39"/>
  <c r="BB39"/>
  <c r="BA39"/>
  <c r="AX39"/>
  <c r="AR39"/>
  <c r="AF39"/>
  <c r="AE39"/>
  <c r="AD39"/>
  <c r="AC39"/>
  <c r="Y39"/>
  <c r="X39"/>
  <c r="W39"/>
  <c r="U39"/>
  <c r="L39"/>
  <c r="H39"/>
  <c r="E39"/>
  <c r="GW38"/>
  <c r="GV38"/>
  <c r="GU38"/>
  <c r="GT38"/>
  <c r="GS38"/>
  <c r="GR38"/>
  <c r="GQ38"/>
  <c r="GP38"/>
  <c r="GO38"/>
  <c r="GN38"/>
  <c r="GM38"/>
  <c r="GL38"/>
  <c r="GK38"/>
  <c r="GJ38"/>
  <c r="GI38"/>
  <c r="GH38"/>
  <c r="GG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DP5"/>
  <c r="CN5"/>
  <c r="CI5"/>
  <c r="CH5"/>
  <c r="CG5"/>
  <c r="CF5"/>
  <c r="CE5"/>
  <c r="CD5"/>
  <c r="CB5"/>
  <c r="BU5"/>
  <c r="BT5"/>
  <c r="BS5"/>
  <c r="BM5"/>
  <c r="BE5"/>
  <c r="BB5"/>
  <c r="BA5"/>
  <c r="AX5"/>
  <c r="AR5"/>
  <c r="AF5"/>
  <c r="AE5"/>
  <c r="AD5"/>
  <c r="AC5"/>
  <c r="Y5"/>
  <c r="X5"/>
  <c r="W5"/>
  <c r="U5"/>
  <c r="L5"/>
  <c r="H5"/>
  <c r="E5"/>
  <c r="GW4"/>
  <c r="GV4"/>
  <c r="GU4"/>
  <c r="GT4"/>
  <c r="GS4"/>
  <c r="GR4"/>
  <c r="GQ4"/>
  <c r="GP4"/>
  <c r="GO4"/>
  <c r="GN4"/>
  <c r="GM4"/>
  <c r="GL4"/>
  <c r="GK4"/>
  <c r="GJ4"/>
  <c r="GI4"/>
  <c r="GH4"/>
  <c r="GG4"/>
  <c r="GF4"/>
  <c r="GE4"/>
  <c r="GD4"/>
  <c r="GC4"/>
  <c r="GB4"/>
  <c r="GA4"/>
  <c r="FZ4"/>
  <c r="FY4"/>
  <c r="FX4"/>
  <c r="FW4"/>
  <c r="FV4"/>
  <c r="FU4"/>
  <c r="FT4"/>
  <c r="FS4"/>
  <c r="FR4"/>
  <c r="FQ4"/>
  <c r="FP4"/>
  <c r="FO4"/>
  <c r="FN4"/>
  <c r="FM4"/>
  <c r="FL4"/>
  <c r="FK4"/>
  <c r="FJ4"/>
  <c r="FI4"/>
  <c r="FH4"/>
  <c r="FG4"/>
  <c r="FF4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R39" i="8"/>
  <c r="Q39"/>
  <c r="P39"/>
  <c r="O39"/>
  <c r="N39"/>
  <c r="L39"/>
  <c r="K39"/>
  <c r="J39"/>
  <c r="I39"/>
  <c r="H39"/>
  <c r="F39"/>
  <c r="E39"/>
  <c r="D39"/>
  <c r="C39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R5"/>
  <c r="Q5"/>
  <c r="P5"/>
  <c r="O5"/>
  <c r="N5"/>
  <c r="L5"/>
  <c r="K5"/>
  <c r="J5"/>
  <c r="I5"/>
  <c r="H5"/>
  <c r="F5"/>
  <c r="E5"/>
  <c r="D5"/>
  <c r="C5"/>
  <c r="S4"/>
  <c r="R4"/>
  <c r="Q4"/>
  <c r="P4"/>
  <c r="O4"/>
  <c r="N4"/>
  <c r="M4"/>
  <c r="L4"/>
  <c r="K4"/>
  <c r="J4"/>
  <c r="I4"/>
  <c r="H4"/>
  <c r="G4"/>
  <c r="F4"/>
  <c r="E4"/>
  <c r="D4"/>
  <c r="C4"/>
  <c r="B4"/>
  <c r="BC39" i="7"/>
  <c r="AM39"/>
  <c r="AB39"/>
  <c r="AA39"/>
  <c r="Z39"/>
  <c r="Y39"/>
  <c r="X39"/>
  <c r="W39"/>
  <c r="V39"/>
  <c r="U39"/>
  <c r="T39"/>
  <c r="L39"/>
  <c r="E39"/>
  <c r="D39"/>
  <c r="C39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C5"/>
  <c r="AM5"/>
  <c r="AB5"/>
  <c r="AA5"/>
  <c r="Z5"/>
  <c r="Y5"/>
  <c r="X5"/>
  <c r="W5"/>
  <c r="V5"/>
  <c r="U5"/>
  <c r="T5"/>
  <c r="L5"/>
  <c r="E5"/>
  <c r="D5"/>
  <c r="C5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S39" i="6"/>
  <c r="BR39"/>
  <c r="BQ39"/>
  <c r="BP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G39"/>
  <c r="F39"/>
  <c r="D39"/>
  <c r="C39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S5"/>
  <c r="BR5"/>
  <c r="BQ5"/>
  <c r="BP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G5"/>
  <c r="F5"/>
  <c r="D5"/>
  <c r="C5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R39" i="5"/>
  <c r="Q39"/>
  <c r="P39"/>
  <c r="O39"/>
  <c r="N39"/>
  <c r="L39"/>
  <c r="K39"/>
  <c r="J39"/>
  <c r="I39"/>
  <c r="H39"/>
  <c r="F39"/>
  <c r="E39"/>
  <c r="C39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R5"/>
  <c r="Q5"/>
  <c r="P5"/>
  <c r="O5"/>
  <c r="N5"/>
  <c r="L5"/>
  <c r="K5"/>
  <c r="J5"/>
  <c r="I5"/>
  <c r="H5"/>
  <c r="F5"/>
  <c r="E5"/>
  <c r="C5"/>
  <c r="S4"/>
  <c r="R4"/>
  <c r="Q4"/>
  <c r="P4"/>
  <c r="O4"/>
  <c r="N4"/>
  <c r="M4"/>
  <c r="L4"/>
  <c r="K4"/>
  <c r="J4"/>
  <c r="I4"/>
  <c r="H4"/>
  <c r="G4"/>
  <c r="F4"/>
  <c r="E4"/>
  <c r="D4"/>
  <c r="C4"/>
  <c r="B4"/>
  <c r="I39" i="4"/>
  <c r="H39"/>
  <c r="G39"/>
  <c r="E39"/>
  <c r="D39"/>
  <c r="C39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I5"/>
  <c r="H5"/>
  <c r="G5"/>
  <c r="E5"/>
  <c r="D5"/>
  <c r="C5"/>
  <c r="S4"/>
  <c r="R4"/>
  <c r="Q4"/>
  <c r="P4"/>
  <c r="O4"/>
  <c r="N4"/>
  <c r="M4"/>
  <c r="L4"/>
  <c r="K4"/>
  <c r="J4"/>
  <c r="I4"/>
  <c r="H4"/>
  <c r="G4"/>
  <c r="F4"/>
  <c r="E4"/>
  <c r="D4"/>
  <c r="C4"/>
  <c r="B4"/>
  <c r="R39" i="3"/>
  <c r="Q39"/>
  <c r="O39"/>
  <c r="N39"/>
  <c r="L39"/>
  <c r="K39"/>
  <c r="J39"/>
  <c r="I39"/>
  <c r="H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R5"/>
  <c r="Q5"/>
  <c r="O5"/>
  <c r="N5"/>
  <c r="L5"/>
  <c r="K5"/>
  <c r="J5"/>
  <c r="I5"/>
  <c r="H5"/>
  <c r="F5"/>
  <c r="E5"/>
  <c r="D5"/>
  <c r="C5"/>
  <c r="T4"/>
  <c r="S4"/>
  <c r="R4"/>
  <c r="Q4"/>
  <c r="P4"/>
  <c r="O4"/>
  <c r="N4"/>
  <c r="M4"/>
  <c r="L4"/>
  <c r="K4"/>
  <c r="J4"/>
  <c r="I4"/>
  <c r="H4"/>
  <c r="G4"/>
  <c r="F4"/>
  <c r="E4"/>
  <c r="D4"/>
  <c r="C4"/>
  <c r="B4"/>
  <c r="AN39" i="2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N5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EO39" i="1"/>
  <c r="BK39"/>
  <c r="BF39"/>
  <c r="BA39"/>
  <c r="AZ39"/>
  <c r="AR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EO5"/>
  <c r="BK5"/>
  <c r="BF5"/>
  <c r="BA5"/>
  <c r="AZ5"/>
  <c r="AR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</calcChain>
</file>

<file path=xl/comments1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0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1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2.xml><?xml version="1.0" encoding="utf-8"?>
<comments xmlns="http://schemas.openxmlformats.org/spreadsheetml/2006/main">
  <authors>
    <author>Sire</author>
  </authors>
  <commentList>
    <comment ref="C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3.xml><?xml version="1.0" encoding="utf-8"?>
<comments xmlns="http://schemas.openxmlformats.org/spreadsheetml/2006/main">
  <authors>
    <author>Sire</author>
  </authors>
  <commentList>
    <comment ref="C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4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5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6.xml><?xml version="1.0" encoding="utf-8"?>
<comments xmlns="http://schemas.openxmlformats.org/spreadsheetml/2006/main">
  <authors>
    <author>Sire</author>
  </authors>
  <commentList>
    <comment ref="C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7.xml><?xml version="1.0" encoding="utf-8"?>
<comments xmlns="http://schemas.openxmlformats.org/spreadsheetml/2006/main">
  <authors>
    <author>Sire</author>
  </authors>
  <commentList>
    <comment ref="C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8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19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2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20.xml><?xml version="1.0" encoding="utf-8"?>
<comments xmlns="http://schemas.openxmlformats.org/spreadsheetml/2006/main">
  <authors>
    <author>Sire</author>
  </authors>
  <commentList>
    <comment ref="C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21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22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3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4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5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6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7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8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comments9.xml><?xml version="1.0" encoding="utf-8"?>
<comments xmlns="http://schemas.openxmlformats.org/spreadsheetml/2006/main">
  <authors>
    <author>Sire</author>
  </authors>
  <commentList>
    <comment ref="G1" authorId="0">
      <text>
        <r>
          <rPr>
            <sz val="11"/>
            <rFont val="Calibri"/>
          </rPr>
          <t>Quota di riferimento punto di misura (Qr)</t>
        </r>
      </text>
    </comment>
  </commentList>
</comments>
</file>

<file path=xl/sharedStrings.xml><?xml version="1.0" encoding="utf-8"?>
<sst xmlns="http://schemas.openxmlformats.org/spreadsheetml/2006/main" count="6140" uniqueCount="181">
  <si>
    <t>KUMOSAR EX GULF    PZ 1 - LOC. COLOMBINA PIEZOM.</t>
  </si>
  <si>
    <t>BERTONICO</t>
  </si>
  <si>
    <t>Long.(X):</t>
  </si>
  <si>
    <t>1551624</t>
  </si>
  <si>
    <t>Lat.(Y):</t>
  </si>
  <si>
    <t>5007982</t>
  </si>
  <si>
    <t>Qr[m s.l.m.]:</t>
  </si>
  <si>
    <t>65,153</t>
  </si>
  <si>
    <t>Misure Mensili di soggiacenza statica PO098002NR0045</t>
  </si>
  <si>
    <t>Data</t>
  </si>
  <si>
    <t>Statico</t>
  </si>
  <si>
    <t>Primo dato utile: 01-09-2003</t>
  </si>
  <si>
    <t>valori 'validati' = carattere normale grassetto; valori 'non validati' = carattere corsivo non grassetto; valori 'nd' = carattere normale non grassetto</t>
  </si>
  <si>
    <t>Piezometria regime statico 99060</t>
  </si>
  <si>
    <t>Note misurazioni</t>
  </si>
  <si>
    <t>AGRICOLA FERRARI SRL - C.NA GELSOMINA PZ1</t>
  </si>
  <si>
    <t>BOFFALORA D'ADDA</t>
  </si>
  <si>
    <t>1537605</t>
  </si>
  <si>
    <t>5023199</t>
  </si>
  <si>
    <t>72,433</t>
  </si>
  <si>
    <t>Misure Mensili di soggiacenza statica PO098003NR0063</t>
  </si>
  <si>
    <t>Primo dato utile: 04-06-2012</t>
  </si>
  <si>
    <t>C.A.P. - LOC.VIGAROLO 184m II COLONNA</t>
  </si>
  <si>
    <t>BORGHETTO LODIGIANO</t>
  </si>
  <si>
    <t>1537414</t>
  </si>
  <si>
    <t>5006740</t>
  </si>
  <si>
    <t>71,887</t>
  </si>
  <si>
    <t>Misure Mensili di soggiacenza statica PO0980040U0122</t>
  </si>
  <si>
    <t>Primo dato utile: 11-06-2015</t>
  </si>
  <si>
    <t>PROCHISA - VIA RIMEMBRANZE</t>
  </si>
  <si>
    <t>CASALETTO LODIGIANO</t>
  </si>
  <si>
    <t>1528736</t>
  </si>
  <si>
    <t>5016850</t>
  </si>
  <si>
    <t>71,308</t>
  </si>
  <si>
    <t>Misure Mensili di soggiacenza statica PO098008NR0025</t>
  </si>
  <si>
    <t>Primo dato utile: 09-06-2015</t>
  </si>
  <si>
    <t>C.A.P. - VIA CADORNA</t>
  </si>
  <si>
    <t>CASALPUSTERLENGO</t>
  </si>
  <si>
    <t>1550743</t>
  </si>
  <si>
    <t>5003650</t>
  </si>
  <si>
    <t>61,881</t>
  </si>
  <si>
    <t>Misure Mensili di soggiacenza statica PO0980100U0007</t>
  </si>
  <si>
    <t>C.A.P. - VIA ROMA I</t>
  </si>
  <si>
    <t>CASELLE LANDI</t>
  </si>
  <si>
    <t>1562234</t>
  </si>
  <si>
    <t>4994657</t>
  </si>
  <si>
    <t>45,233</t>
  </si>
  <si>
    <t>Misure Mensili di soggiacenza statica PO0980110U0001</t>
  </si>
  <si>
    <t>Primo dato utile: 01-03-2009</t>
  </si>
  <si>
    <t>SAL Srl (Ex CAP) - VIA ASTRONAUTI</t>
  </si>
  <si>
    <t>CASTIGLIONE D'ADDA</t>
  </si>
  <si>
    <t>1554290</t>
  </si>
  <si>
    <t>5006891</t>
  </si>
  <si>
    <t>63,135</t>
  </si>
  <si>
    <t>Misure Mensili di soggiacenza statica PO0980140U0003</t>
  </si>
  <si>
    <t>Primo dato utile: 01-10-2006</t>
  </si>
  <si>
    <t>C.A.P. - C.NA POLLARANA</t>
  </si>
  <si>
    <t>CASTIRAGA VIDARDO</t>
  </si>
  <si>
    <t>1530772</t>
  </si>
  <si>
    <t>5012207</t>
  </si>
  <si>
    <t>75,123</t>
  </si>
  <si>
    <t>Misure Mensili di soggiacenza statica PO0980150U0004</t>
  </si>
  <si>
    <t>SAL Srl (Ex CAP) - P.ZZA CADUTI</t>
  </si>
  <si>
    <t>CERVIGNANO D'ADDA</t>
  </si>
  <si>
    <t>1533300</t>
  </si>
  <si>
    <t>5024638</t>
  </si>
  <si>
    <t>86,922</t>
  </si>
  <si>
    <t>Misure Mensili di soggiacenza statica PO0980180U0001</t>
  </si>
  <si>
    <t>Primo dato utile: 01-02-1996</t>
  </si>
  <si>
    <t>SAL Srl (ex CAP) - PIAZZA CADUTI</t>
  </si>
  <si>
    <t>COMAZZO</t>
  </si>
  <si>
    <t>1536535</t>
  </si>
  <si>
    <t>5032134</t>
  </si>
  <si>
    <t>98,433</t>
  </si>
  <si>
    <t>Misure Mensili di soggiacenza statica PO0980200U0001</t>
  </si>
  <si>
    <t>Primo dato utile: 01-01-1996</t>
  </si>
  <si>
    <t>SAL Srl (Ex CAP) - PIAZZA SERBATOIO</t>
  </si>
  <si>
    <t>1536250</t>
  </si>
  <si>
    <t>5032282</t>
  </si>
  <si>
    <t>99,238</t>
  </si>
  <si>
    <t>Misure Mensili di soggiacenza statica PO0980200U0003</t>
  </si>
  <si>
    <t>Primo dato utile: 01-03-2007</t>
  </si>
  <si>
    <t>PZ2 LODIGIANA RECUPERI</t>
  </si>
  <si>
    <t>CORTE PALASIO</t>
  </si>
  <si>
    <t>66,918</t>
  </si>
  <si>
    <t>Misure Mensili di soggiacenza statica PO098024NR0087</t>
  </si>
  <si>
    <t>Primo dato utile: 27-05-2014</t>
  </si>
  <si>
    <t>area EX OTIL PZ 1</t>
  </si>
  <si>
    <t>CRESPIATICA</t>
  </si>
  <si>
    <t>72,827</t>
  </si>
  <si>
    <t>Misure Mensili di soggiacenza statica PO098025NR0110</t>
  </si>
  <si>
    <t>Primo dato utile: 28-05-2014</t>
  </si>
  <si>
    <t>DOW ITALIA SRL - via Emilia</t>
  </si>
  <si>
    <t>FOMBIO</t>
  </si>
  <si>
    <t>1553850</t>
  </si>
  <si>
    <t>4999561</t>
  </si>
  <si>
    <t>58,095</t>
  </si>
  <si>
    <t>Misure Mensili di soggiacenza statica PO098026NR0074</t>
  </si>
  <si>
    <t>Primo dato utile: 01-01-2003</t>
  </si>
  <si>
    <t>C.A.P. - VIA ROMA - XXV APRILE</t>
  </si>
  <si>
    <t>GUARDAMIGLIO</t>
  </si>
  <si>
    <t>1553672</t>
  </si>
  <si>
    <t>4995632</t>
  </si>
  <si>
    <t>49,115</t>
  </si>
  <si>
    <t>Misure Mensili di soggiacenza statica PO0980290U0003</t>
  </si>
  <si>
    <t>Primo dato utile: 03-06-2015</t>
  </si>
  <si>
    <t>ASTEM S.p.a. - VIA DELLA TOVAIERA s.n. poz.17A</t>
  </si>
  <si>
    <t>LODI</t>
  </si>
  <si>
    <t>81,23</t>
  </si>
  <si>
    <t>Misure Mensili di soggiacenza statica PO098031NR0333</t>
  </si>
  <si>
    <t>Primo dato utile: 28-05-2015</t>
  </si>
  <si>
    <t>ASTEM S.p.a. - V.LE DANTE ALIGHIERI 1/3 POZ. 19 B</t>
  </si>
  <si>
    <t>78,675</t>
  </si>
  <si>
    <t>Misure Mensili di soggiacenza statica PO098031NR0336</t>
  </si>
  <si>
    <t>Primo dato utile: 01-01-2015</t>
  </si>
  <si>
    <t>SAL Srl (EX CAP) - VIA MADRE CABRINI</t>
  </si>
  <si>
    <t>LODI VECCHIO</t>
  </si>
  <si>
    <t>1532580</t>
  </si>
  <si>
    <t>5016545</t>
  </si>
  <si>
    <t>80,442</t>
  </si>
  <si>
    <t>Misure Mensili di soggiacenza statica PO0980320U0002</t>
  </si>
  <si>
    <t>C.A.P. - VIA LAGO MAGGIORE</t>
  </si>
  <si>
    <t>MULAZZANO</t>
  </si>
  <si>
    <t>1531536</t>
  </si>
  <si>
    <t>5024523</t>
  </si>
  <si>
    <t>87,947</t>
  </si>
  <si>
    <t>Misure Mensili di soggiacenza statica PO0980410U0002</t>
  </si>
  <si>
    <t>Primo dato utile: 10-06-2015</t>
  </si>
  <si>
    <t>BIOGECO</t>
  </si>
  <si>
    <t>SAN ROCCO AL PORTO</t>
  </si>
  <si>
    <t>49,723</t>
  </si>
  <si>
    <t>Misure Mensili di soggiacenza statica PO098049NR0141</t>
  </si>
  <si>
    <t>Primo dato utile: 26-05-2014</t>
  </si>
  <si>
    <t>C.A.P. - VIA FORNI - VIA MORO - C.NA BIGNAMINA</t>
  </si>
  <si>
    <t>SANTO STEFANO LODIGIANO</t>
  </si>
  <si>
    <t>1558506</t>
  </si>
  <si>
    <t>4998248</t>
  </si>
  <si>
    <t>51,843</t>
  </si>
  <si>
    <t>Misure Mensili di soggiacenza statica PO0980510U0001</t>
  </si>
  <si>
    <t>SAL Srl (Ex CAP) - C.NA MONTICELLI</t>
  </si>
  <si>
    <t>VILLANOVA DEL SILLARO</t>
  </si>
  <si>
    <t>1536358</t>
  </si>
  <si>
    <t>5010175</t>
  </si>
  <si>
    <t>71,086</t>
  </si>
  <si>
    <t>Misure Mensili di soggiacenza statica PO0980600U0001</t>
  </si>
  <si>
    <t>Primo dato utile: 01-01-2006</t>
  </si>
  <si>
    <t>PROVINCIA</t>
  </si>
  <si>
    <t>COMUNE</t>
  </si>
  <si>
    <t>CODICE PUNTO</t>
  </si>
  <si>
    <t>DATA</t>
  </si>
  <si>
    <t>Qr[m s.l.m.]</t>
  </si>
  <si>
    <t>DESCRIZIONE</t>
  </si>
  <si>
    <t>MISURA SOGGIACENZA [m]</t>
  </si>
  <si>
    <t>PIEZOMETRIA [m s.l.m.]</t>
  </si>
  <si>
    <t>LO</t>
  </si>
  <si>
    <t>PO098002NR0045</t>
  </si>
  <si>
    <t>soggiacenza statica</t>
  </si>
  <si>
    <t>PO098003NR0063</t>
  </si>
  <si>
    <t>PO0980040U0122</t>
  </si>
  <si>
    <t>PO098008NR0025</t>
  </si>
  <si>
    <t>PO0980100U0007</t>
  </si>
  <si>
    <t>PO0980110U0001</t>
  </si>
  <si>
    <t>PO0980140U0003</t>
  </si>
  <si>
    <t>PO0980150U0004</t>
  </si>
  <si>
    <t>PO0980180U0001</t>
  </si>
  <si>
    <t>PO0980200U0001</t>
  </si>
  <si>
    <t>PO0980200U0003</t>
  </si>
  <si>
    <t>PO098024NR0087</t>
  </si>
  <si>
    <t>PO098025NR0110</t>
  </si>
  <si>
    <t>PO098026NR0074</t>
  </si>
  <si>
    <t>PO0980290U0003</t>
  </si>
  <si>
    <t>PO098031NR0333</t>
  </si>
  <si>
    <t>PO098031NR0336</t>
  </si>
  <si>
    <t>PO0980320U0002</t>
  </si>
  <si>
    <t>PO0980410U0002</t>
  </si>
  <si>
    <t>PO098049NR0141</t>
  </si>
  <si>
    <t>PO0980510U0001</t>
  </si>
  <si>
    <t>PO0980600U0001</t>
  </si>
  <si>
    <t>Sogg. statica</t>
  </si>
  <si>
    <t>Piez. statica</t>
  </si>
  <si>
    <t>Misura</t>
  </si>
</sst>
</file>

<file path=xl/styles.xml><?xml version="1.0" encoding="utf-8"?>
<styleSheet xmlns="http://schemas.openxmlformats.org/spreadsheetml/2006/main">
  <numFmts count="2">
    <numFmt numFmtId="164" formatCode="mm/yy"/>
    <numFmt numFmtId="165" formatCode="dd/mm/yy"/>
  </numFmts>
  <fonts count="4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i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CC66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2" fillId="2" borderId="1" xfId="0" applyNumberFormat="1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PO098002NR0045</a:t>
            </a:r>
          </a:p>
        </c:rich>
      </c:tx>
    </c:title>
    <c:plotArea>
      <c:layout/>
      <c:lineChart>
        <c:grouping val="standard"/>
        <c:dLbls/>
        <c:marker val="1"/>
        <c:axId val="68985984"/>
        <c:axId val="6898790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PO098002NR0045!$B$4:$FE$4</c:f>
              <c:numCache>
                <c:formatCode>mm/yy</c:formatCode>
                <c:ptCount val="160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  <c:pt idx="108">
                  <c:v>41153</c:v>
                </c:pt>
                <c:pt idx="109">
                  <c:v>41183</c:v>
                </c:pt>
                <c:pt idx="110">
                  <c:v>41214</c:v>
                </c:pt>
                <c:pt idx="111">
                  <c:v>41244</c:v>
                </c:pt>
                <c:pt idx="112">
                  <c:v>41275</c:v>
                </c:pt>
                <c:pt idx="113">
                  <c:v>41306</c:v>
                </c:pt>
                <c:pt idx="114">
                  <c:v>41334</c:v>
                </c:pt>
                <c:pt idx="115">
                  <c:v>41365</c:v>
                </c:pt>
                <c:pt idx="116">
                  <c:v>41395</c:v>
                </c:pt>
                <c:pt idx="117">
                  <c:v>41426</c:v>
                </c:pt>
                <c:pt idx="118">
                  <c:v>41456</c:v>
                </c:pt>
                <c:pt idx="119">
                  <c:v>41487</c:v>
                </c:pt>
                <c:pt idx="120">
                  <c:v>41518</c:v>
                </c:pt>
                <c:pt idx="121">
                  <c:v>41548</c:v>
                </c:pt>
                <c:pt idx="122">
                  <c:v>41579</c:v>
                </c:pt>
                <c:pt idx="123">
                  <c:v>41609</c:v>
                </c:pt>
                <c:pt idx="124">
                  <c:v>41640</c:v>
                </c:pt>
                <c:pt idx="125">
                  <c:v>41671</c:v>
                </c:pt>
                <c:pt idx="126">
                  <c:v>41699</c:v>
                </c:pt>
                <c:pt idx="127">
                  <c:v>41730</c:v>
                </c:pt>
                <c:pt idx="128">
                  <c:v>41760</c:v>
                </c:pt>
                <c:pt idx="129">
                  <c:v>41791</c:v>
                </c:pt>
                <c:pt idx="130">
                  <c:v>41821</c:v>
                </c:pt>
                <c:pt idx="131">
                  <c:v>41852</c:v>
                </c:pt>
                <c:pt idx="132">
                  <c:v>41883</c:v>
                </c:pt>
                <c:pt idx="133">
                  <c:v>41913</c:v>
                </c:pt>
                <c:pt idx="134">
                  <c:v>41944</c:v>
                </c:pt>
                <c:pt idx="135">
                  <c:v>41974</c:v>
                </c:pt>
                <c:pt idx="136">
                  <c:v>42005</c:v>
                </c:pt>
                <c:pt idx="137">
                  <c:v>42036</c:v>
                </c:pt>
                <c:pt idx="138">
                  <c:v>42064</c:v>
                </c:pt>
                <c:pt idx="139">
                  <c:v>42095</c:v>
                </c:pt>
                <c:pt idx="140">
                  <c:v>42125</c:v>
                </c:pt>
                <c:pt idx="141">
                  <c:v>42156</c:v>
                </c:pt>
                <c:pt idx="142">
                  <c:v>42186</c:v>
                </c:pt>
                <c:pt idx="143">
                  <c:v>42217</c:v>
                </c:pt>
                <c:pt idx="144">
                  <c:v>42248</c:v>
                </c:pt>
                <c:pt idx="145">
                  <c:v>42278</c:v>
                </c:pt>
                <c:pt idx="146">
                  <c:v>42309</c:v>
                </c:pt>
                <c:pt idx="147">
                  <c:v>42339</c:v>
                </c:pt>
                <c:pt idx="148">
                  <c:v>42370</c:v>
                </c:pt>
                <c:pt idx="149">
                  <c:v>42401</c:v>
                </c:pt>
                <c:pt idx="150">
                  <c:v>42430</c:v>
                </c:pt>
                <c:pt idx="151">
                  <c:v>42461</c:v>
                </c:pt>
                <c:pt idx="152">
                  <c:v>42491</c:v>
                </c:pt>
                <c:pt idx="153">
                  <c:v>42522</c:v>
                </c:pt>
                <c:pt idx="154">
                  <c:v>42552</c:v>
                </c:pt>
                <c:pt idx="155">
                  <c:v>42583</c:v>
                </c:pt>
                <c:pt idx="156">
                  <c:v>42614</c:v>
                </c:pt>
                <c:pt idx="157">
                  <c:v>42644</c:v>
                </c:pt>
                <c:pt idx="158">
                  <c:v>42675</c:v>
                </c:pt>
                <c:pt idx="159">
                  <c:v>42705</c:v>
                </c:pt>
              </c:numCache>
            </c:numRef>
          </c:cat>
          <c:val>
            <c:numRef>
              <c:f>PO098002NR0045!$B$5:$FE$5</c:f>
              <c:numCache>
                <c:formatCode>General</c:formatCode>
                <c:ptCount val="160"/>
                <c:pt idx="0">
                  <c:v>9.82</c:v>
                </c:pt>
                <c:pt idx="1">
                  <c:v>9.84</c:v>
                </c:pt>
                <c:pt idx="2">
                  <c:v>9.77</c:v>
                </c:pt>
                <c:pt idx="3">
                  <c:v>9.7899999999999991</c:v>
                </c:pt>
                <c:pt idx="4">
                  <c:v>9.7799999999999994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9.56</c:v>
                </c:pt>
                <c:pt idx="33">
                  <c:v>9.2899999999999991</c:v>
                </c:pt>
                <c:pt idx="34">
                  <c:v>9.34</c:v>
                </c:pt>
                <c:pt idx="35">
                  <c:v>9.31</c:v>
                </c:pt>
                <c:pt idx="36">
                  <c:v>9.24</c:v>
                </c:pt>
                <c:pt idx="37">
                  <c:v>9.3800000000000008</c:v>
                </c:pt>
                <c:pt idx="38">
                  <c:v>9.31</c:v>
                </c:pt>
                <c:pt idx="39">
                  <c:v>9.33</c:v>
                </c:pt>
                <c:pt idx="40">
                  <c:v>9.3800000000000008</c:v>
                </c:pt>
                <c:pt idx="41">
                  <c:v>9.92</c:v>
                </c:pt>
                <c:pt idx="42">
                  <c:v>#N/A</c:v>
                </c:pt>
                <c:pt idx="43">
                  <c:v>9.9</c:v>
                </c:pt>
                <c:pt idx="44">
                  <c:v>9.82</c:v>
                </c:pt>
                <c:pt idx="45">
                  <c:v>9.7100000000000009</c:v>
                </c:pt>
                <c:pt idx="46">
                  <c:v>9.77</c:v>
                </c:pt>
                <c:pt idx="47">
                  <c:v>9.81</c:v>
                </c:pt>
                <c:pt idx="48">
                  <c:v>9.7100000000000009</c:v>
                </c:pt>
                <c:pt idx="49">
                  <c:v>9.3800000000000008</c:v>
                </c:pt>
                <c:pt idx="50">
                  <c:v>#N/A</c:v>
                </c:pt>
                <c:pt idx="51">
                  <c:v>#N/A</c:v>
                </c:pt>
                <c:pt idx="52">
                  <c:v>9.8699999999999992</c:v>
                </c:pt>
                <c:pt idx="53">
                  <c:v>9.9600000000000009</c:v>
                </c:pt>
                <c:pt idx="54">
                  <c:v>9.93</c:v>
                </c:pt>
                <c:pt idx="55">
                  <c:v>10.02</c:v>
                </c:pt>
                <c:pt idx="56">
                  <c:v>#N/A</c:v>
                </c:pt>
                <c:pt idx="57">
                  <c:v>9.94</c:v>
                </c:pt>
                <c:pt idx="58">
                  <c:v>9.73</c:v>
                </c:pt>
                <c:pt idx="59">
                  <c:v>9.67</c:v>
                </c:pt>
                <c:pt idx="60">
                  <c:v>9.77</c:v>
                </c:pt>
                <c:pt idx="61">
                  <c:v>#N/A</c:v>
                </c:pt>
                <c:pt idx="62">
                  <c:v>9.75</c:v>
                </c:pt>
                <c:pt idx="63">
                  <c:v>9.7200000000000006</c:v>
                </c:pt>
                <c:pt idx="64">
                  <c:v>9.75</c:v>
                </c:pt>
                <c:pt idx="65">
                  <c:v>9.73</c:v>
                </c:pt>
                <c:pt idx="66">
                  <c:v>9.7100000000000009</c:v>
                </c:pt>
                <c:pt idx="67">
                  <c:v>9.7899999999999991</c:v>
                </c:pt>
                <c:pt idx="68">
                  <c:v>9.69</c:v>
                </c:pt>
                <c:pt idx="69">
                  <c:v>9.4700000000000006</c:v>
                </c:pt>
                <c:pt idx="70">
                  <c:v>9.34</c:v>
                </c:pt>
                <c:pt idx="71">
                  <c:v>9.32</c:v>
                </c:pt>
                <c:pt idx="72">
                  <c:v>9.5299999999999994</c:v>
                </c:pt>
                <c:pt idx="73">
                  <c:v>9.6199999999999992</c:v>
                </c:pt>
                <c:pt idx="74">
                  <c:v>9.64</c:v>
                </c:pt>
                <c:pt idx="75">
                  <c:v>9.67</c:v>
                </c:pt>
                <c:pt idx="76">
                  <c:v>9.61</c:v>
                </c:pt>
                <c:pt idx="77">
                  <c:v>9.7100000000000009</c:v>
                </c:pt>
                <c:pt idx="78">
                  <c:v>9.6199999999999992</c:v>
                </c:pt>
                <c:pt idx="79">
                  <c:v>9.6999999999999993</c:v>
                </c:pt>
                <c:pt idx="80">
                  <c:v>9.7200000000000006</c:v>
                </c:pt>
                <c:pt idx="81">
                  <c:v>9.52</c:v>
                </c:pt>
                <c:pt idx="82">
                  <c:v>9.23</c:v>
                </c:pt>
                <c:pt idx="83">
                  <c:v>9.61</c:v>
                </c:pt>
                <c:pt idx="84">
                  <c:v>9.44</c:v>
                </c:pt>
                <c:pt idx="85">
                  <c:v>8.64</c:v>
                </c:pt>
                <c:pt idx="86">
                  <c:v>9.52</c:v>
                </c:pt>
                <c:pt idx="87">
                  <c:v>9.4700000000000006</c:v>
                </c:pt>
                <c:pt idx="88">
                  <c:v>9.6199999999999992</c:v>
                </c:pt>
                <c:pt idx="89">
                  <c:v>9.56</c:v>
                </c:pt>
                <c:pt idx="90">
                  <c:v>9.57</c:v>
                </c:pt>
                <c:pt idx="91">
                  <c:v>9.7100000000000009</c:v>
                </c:pt>
                <c:pt idx="92">
                  <c:v>9.67</c:v>
                </c:pt>
                <c:pt idx="93">
                  <c:v>9.57</c:v>
                </c:pt>
                <c:pt idx="94">
                  <c:v>9.4499999999999993</c:v>
                </c:pt>
                <c:pt idx="95">
                  <c:v>9.42</c:v>
                </c:pt>
                <c:pt idx="96">
                  <c:v>9.51</c:v>
                </c:pt>
                <c:pt idx="97">
                  <c:v>9.6300000000000008</c:v>
                </c:pt>
                <c:pt idx="98">
                  <c:v>9.6199999999999992</c:v>
                </c:pt>
                <c:pt idx="99">
                  <c:v>9.7100000000000009</c:v>
                </c:pt>
                <c:pt idx="100">
                  <c:v>9.83</c:v>
                </c:pt>
                <c:pt idx="101">
                  <c:v>9.91</c:v>
                </c:pt>
                <c:pt idx="102">
                  <c:v>10.02</c:v>
                </c:pt>
                <c:pt idx="103">
                  <c:v>10.01</c:v>
                </c:pt>
                <c:pt idx="104">
                  <c:v>10.050000000000001</c:v>
                </c:pt>
                <c:pt idx="105">
                  <c:v>10</c:v>
                </c:pt>
                <c:pt idx="106">
                  <c:v>9.73</c:v>
                </c:pt>
                <c:pt idx="107">
                  <c:v>9.64</c:v>
                </c:pt>
                <c:pt idx="108">
                  <c:v>9.7899999999999991</c:v>
                </c:pt>
                <c:pt idx="109">
                  <c:v>9.7899999999999991</c:v>
                </c:pt>
                <c:pt idx="110">
                  <c:v>9.81</c:v>
                </c:pt>
                <c:pt idx="111">
                  <c:v>9.98</c:v>
                </c:pt>
                <c:pt idx="112">
                  <c:v>9.94</c:v>
                </c:pt>
                <c:pt idx="113">
                  <c:v>9.92</c:v>
                </c:pt>
                <c:pt idx="114">
                  <c:v>9.7899999999999991</c:v>
                </c:pt>
                <c:pt idx="115">
                  <c:v>9.75</c:v>
                </c:pt>
                <c:pt idx="116">
                  <c:v>9.64</c:v>
                </c:pt>
                <c:pt idx="117">
                  <c:v>9.61</c:v>
                </c:pt>
                <c:pt idx="118">
                  <c:v>9.4600000000000009</c:v>
                </c:pt>
                <c:pt idx="119">
                  <c:v>9.39</c:v>
                </c:pt>
                <c:pt idx="120">
                  <c:v>9.56</c:v>
                </c:pt>
                <c:pt idx="121">
                  <c:v>9.69</c:v>
                </c:pt>
                <c:pt idx="122">
                  <c:v>9.73</c:v>
                </c:pt>
                <c:pt idx="123">
                  <c:v>9.8699999999999992</c:v>
                </c:pt>
                <c:pt idx="124">
                  <c:v>9.4499999999999993</c:v>
                </c:pt>
                <c:pt idx="125">
                  <c:v>9.5</c:v>
                </c:pt>
                <c:pt idx="126">
                  <c:v>10.28</c:v>
                </c:pt>
                <c:pt idx="127">
                  <c:v>9.82</c:v>
                </c:pt>
                <c:pt idx="128">
                  <c:v>9.8699999999999992</c:v>
                </c:pt>
                <c:pt idx="129">
                  <c:v>9.6</c:v>
                </c:pt>
                <c:pt idx="130">
                  <c:v>9.49</c:v>
                </c:pt>
                <c:pt idx="131">
                  <c:v>9.48</c:v>
                </c:pt>
                <c:pt idx="132">
                  <c:v>9.57</c:v>
                </c:pt>
                <c:pt idx="133">
                  <c:v>9.65</c:v>
                </c:pt>
                <c:pt idx="134">
                  <c:v>9.5399999999999991</c:v>
                </c:pt>
                <c:pt idx="135">
                  <c:v>9.6199999999999992</c:v>
                </c:pt>
                <c:pt idx="136">
                  <c:v>9.75</c:v>
                </c:pt>
                <c:pt idx="137">
                  <c:v>9.7200000000000006</c:v>
                </c:pt>
                <c:pt idx="138">
                  <c:v>9.6300000000000008</c:v>
                </c:pt>
                <c:pt idx="139">
                  <c:v>9.81</c:v>
                </c:pt>
                <c:pt idx="140">
                  <c:v>9.83</c:v>
                </c:pt>
                <c:pt idx="141">
                  <c:v>9.39</c:v>
                </c:pt>
                <c:pt idx="142">
                  <c:v>9.44</c:v>
                </c:pt>
                <c:pt idx="143">
                  <c:v>#N/A</c:v>
                </c:pt>
                <c:pt idx="144">
                  <c:v>9.4700000000000006</c:v>
                </c:pt>
                <c:pt idx="145">
                  <c:v>9.58</c:v>
                </c:pt>
                <c:pt idx="146">
                  <c:v>9.64</c:v>
                </c:pt>
                <c:pt idx="147">
                  <c:v>9.73</c:v>
                </c:pt>
                <c:pt idx="148">
                  <c:v>9.83</c:v>
                </c:pt>
                <c:pt idx="149">
                  <c:v>9.7100000000000009</c:v>
                </c:pt>
                <c:pt idx="150">
                  <c:v>9.6999999999999993</c:v>
                </c:pt>
                <c:pt idx="151">
                  <c:v>9.86</c:v>
                </c:pt>
                <c:pt idx="152">
                  <c:v>9.9</c:v>
                </c:pt>
                <c:pt idx="153">
                  <c:v>9.77</c:v>
                </c:pt>
                <c:pt idx="154">
                  <c:v>9.66</c:v>
                </c:pt>
                <c:pt idx="155">
                  <c:v>9.5399999999999991</c:v>
                </c:pt>
                <c:pt idx="156">
                  <c:v>9.48</c:v>
                </c:pt>
                <c:pt idx="157">
                  <c:v>9.69</c:v>
                </c:pt>
                <c:pt idx="158">
                  <c:v>9.85</c:v>
                </c:pt>
                <c:pt idx="159">
                  <c:v>9.76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3D-41D8-B70F-157A58EAC485}"/>
            </c:ext>
          </c:extLst>
        </c:ser>
        <c:dLbls/>
        <c:marker val="1"/>
        <c:axId val="68985984"/>
        <c:axId val="68987904"/>
      </c:lineChart>
      <c:dateAx>
        <c:axId val="6898598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68987904"/>
        <c:crosses val="autoZero"/>
        <c:auto val="1"/>
        <c:lblOffset val="100"/>
        <c:baseTimeUnit val="months"/>
      </c:dateAx>
      <c:valAx>
        <c:axId val="68987904"/>
        <c:scaling>
          <c:orientation val="minMax"/>
          <c:min val="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6898598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PO0980100U0007</a:t>
            </a:r>
          </a:p>
        </c:rich>
      </c:tx>
    </c:title>
    <c:plotArea>
      <c:layout/>
      <c:lineChart>
        <c:grouping val="standard"/>
        <c:dLbls/>
        <c:marker val="1"/>
        <c:axId val="76868608"/>
        <c:axId val="7687897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PO0980100U0007!$B$38:$S$38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PO0980100U0007!$B$39:$S$39</c:f>
              <c:numCache>
                <c:formatCode>General</c:formatCode>
                <c:ptCount val="18"/>
                <c:pt idx="0">
                  <c:v>55.790999999999997</c:v>
                </c:pt>
                <c:pt idx="1">
                  <c:v>#N/A</c:v>
                </c:pt>
                <c:pt idx="2">
                  <c:v>56.081000000000003</c:v>
                </c:pt>
                <c:pt idx="3">
                  <c:v>#N/A</c:v>
                </c:pt>
                <c:pt idx="4">
                  <c:v>#N/A</c:v>
                </c:pt>
                <c:pt idx="5">
                  <c:v>55.911000000000001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53.530999999999999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56.201000000000001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25-4369-A43D-9E56A7BBCC70}"/>
            </c:ext>
          </c:extLst>
        </c:ser>
        <c:dLbls/>
        <c:marker val="1"/>
        <c:axId val="76868608"/>
        <c:axId val="76878976"/>
      </c:lineChart>
      <c:dateAx>
        <c:axId val="7686860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878976"/>
        <c:crosses val="autoZero"/>
        <c:auto val="1"/>
        <c:lblOffset val="100"/>
        <c:baseTimeUnit val="months"/>
      </c:dateAx>
      <c:valAx>
        <c:axId val="76878976"/>
        <c:scaling>
          <c:orientation val="minMax"/>
          <c:min val="52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86860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PO0980110U0001</a:t>
            </a:r>
          </a:p>
        </c:rich>
      </c:tx>
    </c:title>
    <c:plotArea>
      <c:layout/>
      <c:lineChart>
        <c:grouping val="standard"/>
        <c:dLbls/>
        <c:marker val="1"/>
        <c:axId val="77114752"/>
        <c:axId val="7694080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PO0980110U0001!$B$4:$CQ$4</c:f>
              <c:numCache>
                <c:formatCode>mm/yy</c:formatCode>
                <c:ptCount val="94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</c:numCache>
            </c:numRef>
          </c:cat>
          <c:val>
            <c:numRef>
              <c:f>PO0980110U0001!$B$5:$CQ$5</c:f>
              <c:numCache>
                <c:formatCode>General</c:formatCode>
                <c:ptCount val="94"/>
                <c:pt idx="0">
                  <c:v>4.1100000000000003</c:v>
                </c:pt>
                <c:pt idx="1">
                  <c:v>#N/A</c:v>
                </c:pt>
                <c:pt idx="2">
                  <c:v>#N/A</c:v>
                </c:pt>
                <c:pt idx="3">
                  <c:v>3.96</c:v>
                </c:pt>
                <c:pt idx="4">
                  <c:v>#N/A</c:v>
                </c:pt>
                <c:pt idx="5">
                  <c:v>#N/A</c:v>
                </c:pt>
                <c:pt idx="6">
                  <c:v>5.5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4</c:v>
                </c:pt>
                <c:pt idx="59">
                  <c:v>3.35</c:v>
                </c:pt>
                <c:pt idx="60">
                  <c:v>2.95</c:v>
                </c:pt>
                <c:pt idx="61">
                  <c:v>3</c:v>
                </c:pt>
                <c:pt idx="62">
                  <c:v>3.9</c:v>
                </c:pt>
                <c:pt idx="63">
                  <c:v>3.8</c:v>
                </c:pt>
                <c:pt idx="64">
                  <c:v>4.3</c:v>
                </c:pt>
                <c:pt idx="65">
                  <c:v>4.7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3.98</c:v>
                </c:pt>
                <c:pt idx="71">
                  <c:v>3.85</c:v>
                </c:pt>
                <c:pt idx="72">
                  <c:v>3.85</c:v>
                </c:pt>
                <c:pt idx="73">
                  <c:v>3.95</c:v>
                </c:pt>
                <c:pt idx="74">
                  <c:v>4.2</c:v>
                </c:pt>
                <c:pt idx="75">
                  <c:v>4.45</c:v>
                </c:pt>
                <c:pt idx="76">
                  <c:v>4.4000000000000004</c:v>
                </c:pt>
                <c:pt idx="77">
                  <c:v>4.5199999999999996</c:v>
                </c:pt>
                <c:pt idx="78">
                  <c:v>4.8</c:v>
                </c:pt>
                <c:pt idx="79">
                  <c:v>4.6399999999999997</c:v>
                </c:pt>
                <c:pt idx="80">
                  <c:v>4.7</c:v>
                </c:pt>
                <c:pt idx="81">
                  <c:v>4.8499999999999996</c:v>
                </c:pt>
                <c:pt idx="82">
                  <c:v>4.74</c:v>
                </c:pt>
                <c:pt idx="83">
                  <c:v>4.6399999999999997</c:v>
                </c:pt>
                <c:pt idx="84">
                  <c:v>4.34</c:v>
                </c:pt>
                <c:pt idx="85">
                  <c:v>4.62</c:v>
                </c:pt>
                <c:pt idx="86">
                  <c:v>4.6399999999999997</c:v>
                </c:pt>
                <c:pt idx="87">
                  <c:v>4.74</c:v>
                </c:pt>
                <c:pt idx="88">
                  <c:v>4.74</c:v>
                </c:pt>
                <c:pt idx="89">
                  <c:v>4.9400000000000004</c:v>
                </c:pt>
                <c:pt idx="90">
                  <c:v>4.59</c:v>
                </c:pt>
                <c:pt idx="91">
                  <c:v>4.66</c:v>
                </c:pt>
                <c:pt idx="92">
                  <c:v>4.4400000000000004</c:v>
                </c:pt>
                <c:pt idx="93">
                  <c:v>4.9400000000000004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C8-4622-B0F2-4591378E1B8A}"/>
            </c:ext>
          </c:extLst>
        </c:ser>
        <c:dLbls/>
        <c:marker val="1"/>
        <c:axId val="77114752"/>
        <c:axId val="76940800"/>
      </c:lineChart>
      <c:dateAx>
        <c:axId val="7711475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940800"/>
        <c:crosses val="autoZero"/>
        <c:auto val="1"/>
        <c:lblOffset val="100"/>
        <c:baseTimeUnit val="months"/>
      </c:dateAx>
      <c:valAx>
        <c:axId val="76940800"/>
        <c:scaling>
          <c:orientation val="minMax"/>
          <c:min val="1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11475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PO0980110U0001</a:t>
            </a:r>
          </a:p>
        </c:rich>
      </c:tx>
    </c:title>
    <c:plotArea>
      <c:layout/>
      <c:lineChart>
        <c:grouping val="standard"/>
        <c:dLbls/>
        <c:marker val="1"/>
        <c:axId val="76975488"/>
        <c:axId val="7698176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PO0980110U0001!$B$38:$CQ$38</c:f>
              <c:numCache>
                <c:formatCode>mm/yy</c:formatCode>
                <c:ptCount val="94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</c:numCache>
            </c:numRef>
          </c:cat>
          <c:val>
            <c:numRef>
              <c:f>PO0980110U0001!$B$39:$CQ$39</c:f>
              <c:numCache>
                <c:formatCode>General</c:formatCode>
                <c:ptCount val="94"/>
                <c:pt idx="0">
                  <c:v>41.122999999999998</c:v>
                </c:pt>
                <c:pt idx="1">
                  <c:v>#N/A</c:v>
                </c:pt>
                <c:pt idx="2">
                  <c:v>#N/A</c:v>
                </c:pt>
                <c:pt idx="3">
                  <c:v>41.273000000000003</c:v>
                </c:pt>
                <c:pt idx="4">
                  <c:v>#N/A</c:v>
                </c:pt>
                <c:pt idx="5">
                  <c:v>#N/A</c:v>
                </c:pt>
                <c:pt idx="6">
                  <c:v>39.732999999999997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41.232999999999997</c:v>
                </c:pt>
                <c:pt idx="59">
                  <c:v>41.883000000000003</c:v>
                </c:pt>
                <c:pt idx="60">
                  <c:v>42.283000000000001</c:v>
                </c:pt>
                <c:pt idx="61">
                  <c:v>42.232999999999997</c:v>
                </c:pt>
                <c:pt idx="62">
                  <c:v>41.332999999999998</c:v>
                </c:pt>
                <c:pt idx="63">
                  <c:v>41.433</c:v>
                </c:pt>
                <c:pt idx="64">
                  <c:v>40.933</c:v>
                </c:pt>
                <c:pt idx="65">
                  <c:v>40.533000000000001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41.253</c:v>
                </c:pt>
                <c:pt idx="71">
                  <c:v>41.383000000000003</c:v>
                </c:pt>
                <c:pt idx="72">
                  <c:v>41.383000000000003</c:v>
                </c:pt>
                <c:pt idx="73">
                  <c:v>41.283000000000001</c:v>
                </c:pt>
                <c:pt idx="74">
                  <c:v>41.033000000000001</c:v>
                </c:pt>
                <c:pt idx="75">
                  <c:v>40.783000000000001</c:v>
                </c:pt>
                <c:pt idx="76">
                  <c:v>40.832999999999998</c:v>
                </c:pt>
                <c:pt idx="77">
                  <c:v>40.713000000000001</c:v>
                </c:pt>
                <c:pt idx="78">
                  <c:v>40.433</c:v>
                </c:pt>
                <c:pt idx="79">
                  <c:v>40.593000000000004</c:v>
                </c:pt>
                <c:pt idx="80">
                  <c:v>40.533000000000001</c:v>
                </c:pt>
                <c:pt idx="81">
                  <c:v>40.383000000000003</c:v>
                </c:pt>
                <c:pt idx="82">
                  <c:v>40.493000000000002</c:v>
                </c:pt>
                <c:pt idx="83">
                  <c:v>40.593000000000004</c:v>
                </c:pt>
                <c:pt idx="84">
                  <c:v>40.893000000000001</c:v>
                </c:pt>
                <c:pt idx="85">
                  <c:v>40.613</c:v>
                </c:pt>
                <c:pt idx="86">
                  <c:v>40.593000000000004</c:v>
                </c:pt>
                <c:pt idx="87">
                  <c:v>40.493000000000002</c:v>
                </c:pt>
                <c:pt idx="88">
                  <c:v>40.493000000000002</c:v>
                </c:pt>
                <c:pt idx="89">
                  <c:v>40.292999999999999</c:v>
                </c:pt>
                <c:pt idx="90">
                  <c:v>40.643000000000001</c:v>
                </c:pt>
                <c:pt idx="91">
                  <c:v>40.573</c:v>
                </c:pt>
                <c:pt idx="92">
                  <c:v>40.792999999999999</c:v>
                </c:pt>
                <c:pt idx="93">
                  <c:v>40.292999999999999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BF-4D34-A1A3-AC6319A85C5C}"/>
            </c:ext>
          </c:extLst>
        </c:ser>
        <c:dLbls/>
        <c:marker val="1"/>
        <c:axId val="76975488"/>
        <c:axId val="76981760"/>
      </c:lineChart>
      <c:dateAx>
        <c:axId val="7697548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981760"/>
        <c:crosses val="autoZero"/>
        <c:auto val="1"/>
        <c:lblOffset val="100"/>
        <c:baseTimeUnit val="months"/>
      </c:dateAx>
      <c:valAx>
        <c:axId val="76981760"/>
        <c:scaling>
          <c:orientation val="minMax"/>
          <c:min val="3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97548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PO0980140U0003</a:t>
            </a:r>
          </a:p>
        </c:rich>
      </c:tx>
    </c:title>
    <c:plotArea>
      <c:layout/>
      <c:lineChart>
        <c:grouping val="standard"/>
        <c:dLbls/>
        <c:marker val="1"/>
        <c:axId val="77216768"/>
        <c:axId val="7723532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PO0980140U0003!$B$4:$DT$4</c:f>
              <c:numCache>
                <c:formatCode>mm/yy</c:formatCode>
                <c:ptCount val="123"/>
                <c:pt idx="0">
                  <c:v>38991</c:v>
                </c:pt>
                <c:pt idx="1">
                  <c:v>39022</c:v>
                </c:pt>
                <c:pt idx="2">
                  <c:v>39052</c:v>
                </c:pt>
                <c:pt idx="3">
                  <c:v>39083</c:v>
                </c:pt>
                <c:pt idx="4">
                  <c:v>39114</c:v>
                </c:pt>
                <c:pt idx="5">
                  <c:v>39142</c:v>
                </c:pt>
                <c:pt idx="6">
                  <c:v>39173</c:v>
                </c:pt>
                <c:pt idx="7">
                  <c:v>39203</c:v>
                </c:pt>
                <c:pt idx="8">
                  <c:v>39234</c:v>
                </c:pt>
                <c:pt idx="9">
                  <c:v>39264</c:v>
                </c:pt>
                <c:pt idx="10">
                  <c:v>39295</c:v>
                </c:pt>
                <c:pt idx="11">
                  <c:v>39326</c:v>
                </c:pt>
                <c:pt idx="12">
                  <c:v>39356</c:v>
                </c:pt>
                <c:pt idx="13">
                  <c:v>39387</c:v>
                </c:pt>
                <c:pt idx="14">
                  <c:v>39417</c:v>
                </c:pt>
                <c:pt idx="15">
                  <c:v>39448</c:v>
                </c:pt>
                <c:pt idx="16">
                  <c:v>39479</c:v>
                </c:pt>
                <c:pt idx="17">
                  <c:v>39508</c:v>
                </c:pt>
                <c:pt idx="18">
                  <c:v>39539</c:v>
                </c:pt>
                <c:pt idx="19">
                  <c:v>39569</c:v>
                </c:pt>
                <c:pt idx="20">
                  <c:v>39600</c:v>
                </c:pt>
                <c:pt idx="21">
                  <c:v>39630</c:v>
                </c:pt>
                <c:pt idx="22">
                  <c:v>39661</c:v>
                </c:pt>
                <c:pt idx="23">
                  <c:v>39692</c:v>
                </c:pt>
                <c:pt idx="24">
                  <c:v>39722</c:v>
                </c:pt>
                <c:pt idx="25">
                  <c:v>39753</c:v>
                </c:pt>
                <c:pt idx="26">
                  <c:v>39783</c:v>
                </c:pt>
                <c:pt idx="27">
                  <c:v>39814</c:v>
                </c:pt>
                <c:pt idx="28">
                  <c:v>39845</c:v>
                </c:pt>
                <c:pt idx="29">
                  <c:v>39873</c:v>
                </c:pt>
                <c:pt idx="30">
                  <c:v>39904</c:v>
                </c:pt>
                <c:pt idx="31">
                  <c:v>39934</c:v>
                </c:pt>
                <c:pt idx="32">
                  <c:v>39965</c:v>
                </c:pt>
                <c:pt idx="33">
                  <c:v>39995</c:v>
                </c:pt>
                <c:pt idx="34">
                  <c:v>40026</c:v>
                </c:pt>
                <c:pt idx="35">
                  <c:v>40057</c:v>
                </c:pt>
                <c:pt idx="36">
                  <c:v>40087</c:v>
                </c:pt>
                <c:pt idx="37">
                  <c:v>40118</c:v>
                </c:pt>
                <c:pt idx="38">
                  <c:v>40148</c:v>
                </c:pt>
                <c:pt idx="39">
                  <c:v>40179</c:v>
                </c:pt>
                <c:pt idx="40">
                  <c:v>40210</c:v>
                </c:pt>
                <c:pt idx="41">
                  <c:v>40238</c:v>
                </c:pt>
                <c:pt idx="42">
                  <c:v>40269</c:v>
                </c:pt>
                <c:pt idx="43">
                  <c:v>40299</c:v>
                </c:pt>
                <c:pt idx="44">
                  <c:v>40330</c:v>
                </c:pt>
                <c:pt idx="45">
                  <c:v>40360</c:v>
                </c:pt>
                <c:pt idx="46">
                  <c:v>40391</c:v>
                </c:pt>
                <c:pt idx="47">
                  <c:v>40422</c:v>
                </c:pt>
                <c:pt idx="48">
                  <c:v>40452</c:v>
                </c:pt>
                <c:pt idx="49">
                  <c:v>40483</c:v>
                </c:pt>
                <c:pt idx="50">
                  <c:v>40513</c:v>
                </c:pt>
                <c:pt idx="51">
                  <c:v>40544</c:v>
                </c:pt>
                <c:pt idx="52">
                  <c:v>40575</c:v>
                </c:pt>
                <c:pt idx="53">
                  <c:v>40603</c:v>
                </c:pt>
                <c:pt idx="54">
                  <c:v>40634</c:v>
                </c:pt>
                <c:pt idx="55">
                  <c:v>40664</c:v>
                </c:pt>
                <c:pt idx="56">
                  <c:v>40695</c:v>
                </c:pt>
                <c:pt idx="57">
                  <c:v>40725</c:v>
                </c:pt>
                <c:pt idx="58">
                  <c:v>40756</c:v>
                </c:pt>
                <c:pt idx="59">
                  <c:v>40787</c:v>
                </c:pt>
                <c:pt idx="60">
                  <c:v>40817</c:v>
                </c:pt>
                <c:pt idx="61">
                  <c:v>40848</c:v>
                </c:pt>
                <c:pt idx="62">
                  <c:v>40878</c:v>
                </c:pt>
                <c:pt idx="63">
                  <c:v>40909</c:v>
                </c:pt>
                <c:pt idx="64">
                  <c:v>40940</c:v>
                </c:pt>
                <c:pt idx="65">
                  <c:v>40969</c:v>
                </c:pt>
                <c:pt idx="66">
                  <c:v>41000</c:v>
                </c:pt>
                <c:pt idx="67">
                  <c:v>41030</c:v>
                </c:pt>
                <c:pt idx="68">
                  <c:v>41061</c:v>
                </c:pt>
                <c:pt idx="69">
                  <c:v>41091</c:v>
                </c:pt>
                <c:pt idx="70">
                  <c:v>41122</c:v>
                </c:pt>
                <c:pt idx="71">
                  <c:v>41153</c:v>
                </c:pt>
                <c:pt idx="72">
                  <c:v>41183</c:v>
                </c:pt>
                <c:pt idx="73">
                  <c:v>41214</c:v>
                </c:pt>
                <c:pt idx="74">
                  <c:v>41244</c:v>
                </c:pt>
                <c:pt idx="75">
                  <c:v>41275</c:v>
                </c:pt>
                <c:pt idx="76">
                  <c:v>41306</c:v>
                </c:pt>
                <c:pt idx="77">
                  <c:v>41334</c:v>
                </c:pt>
                <c:pt idx="78">
                  <c:v>41365</c:v>
                </c:pt>
                <c:pt idx="79">
                  <c:v>41395</c:v>
                </c:pt>
                <c:pt idx="80">
                  <c:v>41426</c:v>
                </c:pt>
                <c:pt idx="81">
                  <c:v>41456</c:v>
                </c:pt>
                <c:pt idx="82">
                  <c:v>41487</c:v>
                </c:pt>
                <c:pt idx="83">
                  <c:v>41518</c:v>
                </c:pt>
                <c:pt idx="84">
                  <c:v>41548</c:v>
                </c:pt>
                <c:pt idx="85">
                  <c:v>41579</c:v>
                </c:pt>
                <c:pt idx="86">
                  <c:v>41609</c:v>
                </c:pt>
                <c:pt idx="87">
                  <c:v>41640</c:v>
                </c:pt>
                <c:pt idx="88">
                  <c:v>41671</c:v>
                </c:pt>
                <c:pt idx="89">
                  <c:v>41699</c:v>
                </c:pt>
                <c:pt idx="90">
                  <c:v>41730</c:v>
                </c:pt>
                <c:pt idx="91">
                  <c:v>41760</c:v>
                </c:pt>
                <c:pt idx="92">
                  <c:v>41791</c:v>
                </c:pt>
                <c:pt idx="93">
                  <c:v>41821</c:v>
                </c:pt>
                <c:pt idx="94">
                  <c:v>41852</c:v>
                </c:pt>
                <c:pt idx="95">
                  <c:v>41883</c:v>
                </c:pt>
                <c:pt idx="96">
                  <c:v>41913</c:v>
                </c:pt>
                <c:pt idx="97">
                  <c:v>41944</c:v>
                </c:pt>
                <c:pt idx="98">
                  <c:v>41974</c:v>
                </c:pt>
                <c:pt idx="99">
                  <c:v>42005</c:v>
                </c:pt>
                <c:pt idx="100">
                  <c:v>42036</c:v>
                </c:pt>
                <c:pt idx="101">
                  <c:v>42064</c:v>
                </c:pt>
                <c:pt idx="102">
                  <c:v>42095</c:v>
                </c:pt>
                <c:pt idx="103">
                  <c:v>42125</c:v>
                </c:pt>
                <c:pt idx="104">
                  <c:v>42156</c:v>
                </c:pt>
                <c:pt idx="105">
                  <c:v>42186</c:v>
                </c:pt>
                <c:pt idx="106">
                  <c:v>42217</c:v>
                </c:pt>
                <c:pt idx="107">
                  <c:v>42248</c:v>
                </c:pt>
                <c:pt idx="108">
                  <c:v>42278</c:v>
                </c:pt>
                <c:pt idx="109">
                  <c:v>42309</c:v>
                </c:pt>
                <c:pt idx="110">
                  <c:v>42339</c:v>
                </c:pt>
                <c:pt idx="111">
                  <c:v>42370</c:v>
                </c:pt>
                <c:pt idx="112">
                  <c:v>42401</c:v>
                </c:pt>
                <c:pt idx="113">
                  <c:v>42430</c:v>
                </c:pt>
                <c:pt idx="114">
                  <c:v>42461</c:v>
                </c:pt>
                <c:pt idx="115">
                  <c:v>42491</c:v>
                </c:pt>
                <c:pt idx="116">
                  <c:v>42522</c:v>
                </c:pt>
                <c:pt idx="117">
                  <c:v>42552</c:v>
                </c:pt>
                <c:pt idx="118">
                  <c:v>42583</c:v>
                </c:pt>
                <c:pt idx="119">
                  <c:v>42614</c:v>
                </c:pt>
                <c:pt idx="120">
                  <c:v>42644</c:v>
                </c:pt>
                <c:pt idx="121">
                  <c:v>42675</c:v>
                </c:pt>
                <c:pt idx="122">
                  <c:v>42705</c:v>
                </c:pt>
              </c:numCache>
            </c:numRef>
          </c:cat>
          <c:val>
            <c:numRef>
              <c:f>PO0980140U0003!$B$5:$DT$5</c:f>
              <c:numCache>
                <c:formatCode>General</c:formatCode>
                <c:ptCount val="123"/>
                <c:pt idx="0">
                  <c:v>7.8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7.8</c:v>
                </c:pt>
                <c:pt idx="5">
                  <c:v>8</c:v>
                </c:pt>
                <c:pt idx="6">
                  <c:v>8.0500000000000007</c:v>
                </c:pt>
                <c:pt idx="7">
                  <c:v>8.1</c:v>
                </c:pt>
                <c:pt idx="8">
                  <c:v>8.1</c:v>
                </c:pt>
                <c:pt idx="9">
                  <c:v>7.9</c:v>
                </c:pt>
                <c:pt idx="10">
                  <c:v>#N/A</c:v>
                </c:pt>
                <c:pt idx="11">
                  <c:v>7.75</c:v>
                </c:pt>
                <c:pt idx="12">
                  <c:v>7.6</c:v>
                </c:pt>
                <c:pt idx="13">
                  <c:v>7.65</c:v>
                </c:pt>
                <c:pt idx="14">
                  <c:v>7.65</c:v>
                </c:pt>
                <c:pt idx="15">
                  <c:v>7.8</c:v>
                </c:pt>
                <c:pt idx="16">
                  <c:v>7.75</c:v>
                </c:pt>
                <c:pt idx="17">
                  <c:v>7.8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7.55</c:v>
                </c:pt>
                <c:pt idx="28">
                  <c:v>7.62</c:v>
                </c:pt>
                <c:pt idx="29">
                  <c:v>7.53</c:v>
                </c:pt>
                <c:pt idx="30">
                  <c:v>7.55</c:v>
                </c:pt>
                <c:pt idx="31">
                  <c:v>7.13</c:v>
                </c:pt>
                <c:pt idx="32">
                  <c:v>7.02</c:v>
                </c:pt>
                <c:pt idx="33">
                  <c:v>6.88</c:v>
                </c:pt>
                <c:pt idx="34">
                  <c:v>7.38</c:v>
                </c:pt>
                <c:pt idx="35">
                  <c:v>7.1</c:v>
                </c:pt>
                <c:pt idx="36">
                  <c:v>7.9</c:v>
                </c:pt>
                <c:pt idx="37">
                  <c:v>#N/A</c:v>
                </c:pt>
                <c:pt idx="38">
                  <c:v>7.36</c:v>
                </c:pt>
                <c:pt idx="39">
                  <c:v>7.2</c:v>
                </c:pt>
                <c:pt idx="40">
                  <c:v>7.8</c:v>
                </c:pt>
                <c:pt idx="41">
                  <c:v>7.75</c:v>
                </c:pt>
                <c:pt idx="42">
                  <c:v>7.7</c:v>
                </c:pt>
                <c:pt idx="43">
                  <c:v>7.4</c:v>
                </c:pt>
                <c:pt idx="44">
                  <c:v>7.3</c:v>
                </c:pt>
                <c:pt idx="45">
                  <c:v>7.3</c:v>
                </c:pt>
                <c:pt idx="46">
                  <c:v>7.3</c:v>
                </c:pt>
                <c:pt idx="47">
                  <c:v>7.15</c:v>
                </c:pt>
                <c:pt idx="48">
                  <c:v>7.3</c:v>
                </c:pt>
                <c:pt idx="49">
                  <c:v>7.2</c:v>
                </c:pt>
                <c:pt idx="50">
                  <c:v>5.9</c:v>
                </c:pt>
                <c:pt idx="51">
                  <c:v>7.4</c:v>
                </c:pt>
                <c:pt idx="52">
                  <c:v>7.2</c:v>
                </c:pt>
                <c:pt idx="53">
                  <c:v>#N/A</c:v>
                </c:pt>
                <c:pt idx="54">
                  <c:v>7.4</c:v>
                </c:pt>
                <c:pt idx="55">
                  <c:v>7.6</c:v>
                </c:pt>
                <c:pt idx="56">
                  <c:v>7.2</c:v>
                </c:pt>
                <c:pt idx="57">
                  <c:v>6.9</c:v>
                </c:pt>
                <c:pt idx="58">
                  <c:v>6.9</c:v>
                </c:pt>
                <c:pt idx="59">
                  <c:v>6.7</c:v>
                </c:pt>
                <c:pt idx="60">
                  <c:v>7.2</c:v>
                </c:pt>
                <c:pt idx="61">
                  <c:v>7</c:v>
                </c:pt>
                <c:pt idx="62">
                  <c:v>7</c:v>
                </c:pt>
                <c:pt idx="63">
                  <c:v>7.5</c:v>
                </c:pt>
                <c:pt idx="64">
                  <c:v>7.15</c:v>
                </c:pt>
                <c:pt idx="65">
                  <c:v>7.3</c:v>
                </c:pt>
                <c:pt idx="66">
                  <c:v>7.45</c:v>
                </c:pt>
                <c:pt idx="67">
                  <c:v>7.58</c:v>
                </c:pt>
                <c:pt idx="68">
                  <c:v>8.1</c:v>
                </c:pt>
                <c:pt idx="69">
                  <c:v>7.5</c:v>
                </c:pt>
                <c:pt idx="70">
                  <c:v>8</c:v>
                </c:pt>
                <c:pt idx="71">
                  <c:v>8</c:v>
                </c:pt>
                <c:pt idx="72">
                  <c:v>7.5</c:v>
                </c:pt>
                <c:pt idx="73">
                  <c:v>7.5</c:v>
                </c:pt>
                <c:pt idx="74">
                  <c:v>8.1</c:v>
                </c:pt>
                <c:pt idx="75">
                  <c:v>7.6</c:v>
                </c:pt>
                <c:pt idx="76">
                  <c:v>8.4</c:v>
                </c:pt>
                <c:pt idx="77">
                  <c:v>8</c:v>
                </c:pt>
                <c:pt idx="78">
                  <c:v>7.6</c:v>
                </c:pt>
                <c:pt idx="79">
                  <c:v>7.36</c:v>
                </c:pt>
                <c:pt idx="80">
                  <c:v>7.35</c:v>
                </c:pt>
                <c:pt idx="81">
                  <c:v>7.6</c:v>
                </c:pt>
                <c:pt idx="82">
                  <c:v>7.1</c:v>
                </c:pt>
                <c:pt idx="83">
                  <c:v>7.4</c:v>
                </c:pt>
                <c:pt idx="84">
                  <c:v>7.3</c:v>
                </c:pt>
                <c:pt idx="85">
                  <c:v>7.1</c:v>
                </c:pt>
                <c:pt idx="86">
                  <c:v>7.15</c:v>
                </c:pt>
                <c:pt idx="87">
                  <c:v>7.3</c:v>
                </c:pt>
                <c:pt idx="88">
                  <c:v>7.7</c:v>
                </c:pt>
                <c:pt idx="89">
                  <c:v>7.7</c:v>
                </c:pt>
                <c:pt idx="90">
                  <c:v>7.3</c:v>
                </c:pt>
                <c:pt idx="91">
                  <c:v>7.5</c:v>
                </c:pt>
                <c:pt idx="92">
                  <c:v>7.05</c:v>
                </c:pt>
                <c:pt idx="93">
                  <c:v>6.9</c:v>
                </c:pt>
                <c:pt idx="94">
                  <c:v>6.8</c:v>
                </c:pt>
                <c:pt idx="95">
                  <c:v>7.1</c:v>
                </c:pt>
                <c:pt idx="96">
                  <c:v>7.3</c:v>
                </c:pt>
                <c:pt idx="97">
                  <c:v>7</c:v>
                </c:pt>
                <c:pt idx="98">
                  <c:v>8.6</c:v>
                </c:pt>
                <c:pt idx="99">
                  <c:v>6.3</c:v>
                </c:pt>
                <c:pt idx="100">
                  <c:v>6.45</c:v>
                </c:pt>
                <c:pt idx="101">
                  <c:v>6.5</c:v>
                </c:pt>
                <c:pt idx="102">
                  <c:v>6.75</c:v>
                </c:pt>
                <c:pt idx="103">
                  <c:v>6.65</c:v>
                </c:pt>
                <c:pt idx="104">
                  <c:v>6.9</c:v>
                </c:pt>
                <c:pt idx="105">
                  <c:v>6.65</c:v>
                </c:pt>
                <c:pt idx="106">
                  <c:v>6.6</c:v>
                </c:pt>
                <c:pt idx="107">
                  <c:v>6.4</c:v>
                </c:pt>
                <c:pt idx="108">
                  <c:v>6.6</c:v>
                </c:pt>
                <c:pt idx="109">
                  <c:v>6.55</c:v>
                </c:pt>
                <c:pt idx="110">
                  <c:v>6.65</c:v>
                </c:pt>
                <c:pt idx="111">
                  <c:v>7.29</c:v>
                </c:pt>
                <c:pt idx="112">
                  <c:v>7.54</c:v>
                </c:pt>
                <c:pt idx="113">
                  <c:v>7.44</c:v>
                </c:pt>
                <c:pt idx="114">
                  <c:v>7.54</c:v>
                </c:pt>
                <c:pt idx="115">
                  <c:v>7.74</c:v>
                </c:pt>
                <c:pt idx="116">
                  <c:v>7.59</c:v>
                </c:pt>
                <c:pt idx="117">
                  <c:v>7.69</c:v>
                </c:pt>
                <c:pt idx="118">
                  <c:v>7.84</c:v>
                </c:pt>
                <c:pt idx="119">
                  <c:v>7.34</c:v>
                </c:pt>
                <c:pt idx="120">
                  <c:v>7.79</c:v>
                </c:pt>
                <c:pt idx="121">
                  <c:v>7.44</c:v>
                </c:pt>
                <c:pt idx="122">
                  <c:v>7.84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16-48C4-B91F-0ADC90D5A9ED}"/>
            </c:ext>
          </c:extLst>
        </c:ser>
        <c:dLbls/>
        <c:marker val="1"/>
        <c:axId val="77216768"/>
        <c:axId val="77235328"/>
      </c:lineChart>
      <c:dateAx>
        <c:axId val="7721676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235328"/>
        <c:crosses val="autoZero"/>
        <c:auto val="1"/>
        <c:lblOffset val="100"/>
        <c:baseTimeUnit val="months"/>
      </c:dateAx>
      <c:valAx>
        <c:axId val="77235328"/>
        <c:scaling>
          <c:orientation val="minMax"/>
          <c:min val="4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21676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PO0980140U0003</a:t>
            </a:r>
          </a:p>
        </c:rich>
      </c:tx>
    </c:title>
    <c:plotArea>
      <c:layout/>
      <c:lineChart>
        <c:grouping val="standard"/>
        <c:dLbls/>
        <c:marker val="1"/>
        <c:axId val="77285632"/>
        <c:axId val="77304192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PO0980140U0003!$B$38:$DT$38</c:f>
              <c:numCache>
                <c:formatCode>mm/yy</c:formatCode>
                <c:ptCount val="123"/>
                <c:pt idx="0">
                  <c:v>38991</c:v>
                </c:pt>
                <c:pt idx="1">
                  <c:v>39022</c:v>
                </c:pt>
                <c:pt idx="2">
                  <c:v>39052</c:v>
                </c:pt>
                <c:pt idx="3">
                  <c:v>39083</c:v>
                </c:pt>
                <c:pt idx="4">
                  <c:v>39114</c:v>
                </c:pt>
                <c:pt idx="5">
                  <c:v>39142</c:v>
                </c:pt>
                <c:pt idx="6">
                  <c:v>39173</c:v>
                </c:pt>
                <c:pt idx="7">
                  <c:v>39203</c:v>
                </c:pt>
                <c:pt idx="8">
                  <c:v>39234</c:v>
                </c:pt>
                <c:pt idx="9">
                  <c:v>39264</c:v>
                </c:pt>
                <c:pt idx="10">
                  <c:v>39295</c:v>
                </c:pt>
                <c:pt idx="11">
                  <c:v>39326</c:v>
                </c:pt>
                <c:pt idx="12">
                  <c:v>39356</c:v>
                </c:pt>
                <c:pt idx="13">
                  <c:v>39387</c:v>
                </c:pt>
                <c:pt idx="14">
                  <c:v>39417</c:v>
                </c:pt>
                <c:pt idx="15">
                  <c:v>39448</c:v>
                </c:pt>
                <c:pt idx="16">
                  <c:v>39479</c:v>
                </c:pt>
                <c:pt idx="17">
                  <c:v>39508</c:v>
                </c:pt>
                <c:pt idx="18">
                  <c:v>39539</c:v>
                </c:pt>
                <c:pt idx="19">
                  <c:v>39569</c:v>
                </c:pt>
                <c:pt idx="20">
                  <c:v>39600</c:v>
                </c:pt>
                <c:pt idx="21">
                  <c:v>39630</c:v>
                </c:pt>
                <c:pt idx="22">
                  <c:v>39661</c:v>
                </c:pt>
                <c:pt idx="23">
                  <c:v>39692</c:v>
                </c:pt>
                <c:pt idx="24">
                  <c:v>39722</c:v>
                </c:pt>
                <c:pt idx="25">
                  <c:v>39753</c:v>
                </c:pt>
                <c:pt idx="26">
                  <c:v>39783</c:v>
                </c:pt>
                <c:pt idx="27">
                  <c:v>39814</c:v>
                </c:pt>
                <c:pt idx="28">
                  <c:v>39845</c:v>
                </c:pt>
                <c:pt idx="29">
                  <c:v>39873</c:v>
                </c:pt>
                <c:pt idx="30">
                  <c:v>39904</c:v>
                </c:pt>
                <c:pt idx="31">
                  <c:v>39934</c:v>
                </c:pt>
                <c:pt idx="32">
                  <c:v>39965</c:v>
                </c:pt>
                <c:pt idx="33">
                  <c:v>39995</c:v>
                </c:pt>
                <c:pt idx="34">
                  <c:v>40026</c:v>
                </c:pt>
                <c:pt idx="35">
                  <c:v>40057</c:v>
                </c:pt>
                <c:pt idx="36">
                  <c:v>40087</c:v>
                </c:pt>
                <c:pt idx="37">
                  <c:v>40118</c:v>
                </c:pt>
                <c:pt idx="38">
                  <c:v>40148</c:v>
                </c:pt>
                <c:pt idx="39">
                  <c:v>40179</c:v>
                </c:pt>
                <c:pt idx="40">
                  <c:v>40210</c:v>
                </c:pt>
                <c:pt idx="41">
                  <c:v>40238</c:v>
                </c:pt>
                <c:pt idx="42">
                  <c:v>40269</c:v>
                </c:pt>
                <c:pt idx="43">
                  <c:v>40299</c:v>
                </c:pt>
                <c:pt idx="44">
                  <c:v>40330</c:v>
                </c:pt>
                <c:pt idx="45">
                  <c:v>40360</c:v>
                </c:pt>
                <c:pt idx="46">
                  <c:v>40391</c:v>
                </c:pt>
                <c:pt idx="47">
                  <c:v>40422</c:v>
                </c:pt>
                <c:pt idx="48">
                  <c:v>40452</c:v>
                </c:pt>
                <c:pt idx="49">
                  <c:v>40483</c:v>
                </c:pt>
                <c:pt idx="50">
                  <c:v>40513</c:v>
                </c:pt>
                <c:pt idx="51">
                  <c:v>40544</c:v>
                </c:pt>
                <c:pt idx="52">
                  <c:v>40575</c:v>
                </c:pt>
                <c:pt idx="53">
                  <c:v>40603</c:v>
                </c:pt>
                <c:pt idx="54">
                  <c:v>40634</c:v>
                </c:pt>
                <c:pt idx="55">
                  <c:v>40664</c:v>
                </c:pt>
                <c:pt idx="56">
                  <c:v>40695</c:v>
                </c:pt>
                <c:pt idx="57">
                  <c:v>40725</c:v>
                </c:pt>
                <c:pt idx="58">
                  <c:v>40756</c:v>
                </c:pt>
                <c:pt idx="59">
                  <c:v>40787</c:v>
                </c:pt>
                <c:pt idx="60">
                  <c:v>40817</c:v>
                </c:pt>
                <c:pt idx="61">
                  <c:v>40848</c:v>
                </c:pt>
                <c:pt idx="62">
                  <c:v>40878</c:v>
                </c:pt>
                <c:pt idx="63">
                  <c:v>40909</c:v>
                </c:pt>
                <c:pt idx="64">
                  <c:v>40940</c:v>
                </c:pt>
                <c:pt idx="65">
                  <c:v>40969</c:v>
                </c:pt>
                <c:pt idx="66">
                  <c:v>41000</c:v>
                </c:pt>
                <c:pt idx="67">
                  <c:v>41030</c:v>
                </c:pt>
                <c:pt idx="68">
                  <c:v>41061</c:v>
                </c:pt>
                <c:pt idx="69">
                  <c:v>41091</c:v>
                </c:pt>
                <c:pt idx="70">
                  <c:v>41122</c:v>
                </c:pt>
                <c:pt idx="71">
                  <c:v>41153</c:v>
                </c:pt>
                <c:pt idx="72">
                  <c:v>41183</c:v>
                </c:pt>
                <c:pt idx="73">
                  <c:v>41214</c:v>
                </c:pt>
                <c:pt idx="74">
                  <c:v>41244</c:v>
                </c:pt>
                <c:pt idx="75">
                  <c:v>41275</c:v>
                </c:pt>
                <c:pt idx="76">
                  <c:v>41306</c:v>
                </c:pt>
                <c:pt idx="77">
                  <c:v>41334</c:v>
                </c:pt>
                <c:pt idx="78">
                  <c:v>41365</c:v>
                </c:pt>
                <c:pt idx="79">
                  <c:v>41395</c:v>
                </c:pt>
                <c:pt idx="80">
                  <c:v>41426</c:v>
                </c:pt>
                <c:pt idx="81">
                  <c:v>41456</c:v>
                </c:pt>
                <c:pt idx="82">
                  <c:v>41487</c:v>
                </c:pt>
                <c:pt idx="83">
                  <c:v>41518</c:v>
                </c:pt>
                <c:pt idx="84">
                  <c:v>41548</c:v>
                </c:pt>
                <c:pt idx="85">
                  <c:v>41579</c:v>
                </c:pt>
                <c:pt idx="86">
                  <c:v>41609</c:v>
                </c:pt>
                <c:pt idx="87">
                  <c:v>41640</c:v>
                </c:pt>
                <c:pt idx="88">
                  <c:v>41671</c:v>
                </c:pt>
                <c:pt idx="89">
                  <c:v>41699</c:v>
                </c:pt>
                <c:pt idx="90">
                  <c:v>41730</c:v>
                </c:pt>
                <c:pt idx="91">
                  <c:v>41760</c:v>
                </c:pt>
                <c:pt idx="92">
                  <c:v>41791</c:v>
                </c:pt>
                <c:pt idx="93">
                  <c:v>41821</c:v>
                </c:pt>
                <c:pt idx="94">
                  <c:v>41852</c:v>
                </c:pt>
                <c:pt idx="95">
                  <c:v>41883</c:v>
                </c:pt>
                <c:pt idx="96">
                  <c:v>41913</c:v>
                </c:pt>
                <c:pt idx="97">
                  <c:v>41944</c:v>
                </c:pt>
                <c:pt idx="98">
                  <c:v>41974</c:v>
                </c:pt>
                <c:pt idx="99">
                  <c:v>42005</c:v>
                </c:pt>
                <c:pt idx="100">
                  <c:v>42036</c:v>
                </c:pt>
                <c:pt idx="101">
                  <c:v>42064</c:v>
                </c:pt>
                <c:pt idx="102">
                  <c:v>42095</c:v>
                </c:pt>
                <c:pt idx="103">
                  <c:v>42125</c:v>
                </c:pt>
                <c:pt idx="104">
                  <c:v>42156</c:v>
                </c:pt>
                <c:pt idx="105">
                  <c:v>42186</c:v>
                </c:pt>
                <c:pt idx="106">
                  <c:v>42217</c:v>
                </c:pt>
                <c:pt idx="107">
                  <c:v>42248</c:v>
                </c:pt>
                <c:pt idx="108">
                  <c:v>42278</c:v>
                </c:pt>
                <c:pt idx="109">
                  <c:v>42309</c:v>
                </c:pt>
                <c:pt idx="110">
                  <c:v>42339</c:v>
                </c:pt>
                <c:pt idx="111">
                  <c:v>42370</c:v>
                </c:pt>
                <c:pt idx="112">
                  <c:v>42401</c:v>
                </c:pt>
                <c:pt idx="113">
                  <c:v>42430</c:v>
                </c:pt>
                <c:pt idx="114">
                  <c:v>42461</c:v>
                </c:pt>
                <c:pt idx="115">
                  <c:v>42491</c:v>
                </c:pt>
                <c:pt idx="116">
                  <c:v>42522</c:v>
                </c:pt>
                <c:pt idx="117">
                  <c:v>42552</c:v>
                </c:pt>
                <c:pt idx="118">
                  <c:v>42583</c:v>
                </c:pt>
                <c:pt idx="119">
                  <c:v>42614</c:v>
                </c:pt>
                <c:pt idx="120">
                  <c:v>42644</c:v>
                </c:pt>
                <c:pt idx="121">
                  <c:v>42675</c:v>
                </c:pt>
                <c:pt idx="122">
                  <c:v>42705</c:v>
                </c:pt>
              </c:numCache>
            </c:numRef>
          </c:cat>
          <c:val>
            <c:numRef>
              <c:f>PO0980140U0003!$B$39:$DT$39</c:f>
              <c:numCache>
                <c:formatCode>General</c:formatCode>
                <c:ptCount val="123"/>
                <c:pt idx="0">
                  <c:v>55.335000000000001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55.335000000000001</c:v>
                </c:pt>
                <c:pt idx="5">
                  <c:v>55.134999999999998</c:v>
                </c:pt>
                <c:pt idx="6">
                  <c:v>55.085000000000001</c:v>
                </c:pt>
                <c:pt idx="7">
                  <c:v>55.034999999999997</c:v>
                </c:pt>
                <c:pt idx="8">
                  <c:v>55.034999999999997</c:v>
                </c:pt>
                <c:pt idx="9">
                  <c:v>55.234999999999999</c:v>
                </c:pt>
                <c:pt idx="10">
                  <c:v>#N/A</c:v>
                </c:pt>
                <c:pt idx="11">
                  <c:v>55.384999999999998</c:v>
                </c:pt>
                <c:pt idx="12">
                  <c:v>55.534999999999997</c:v>
                </c:pt>
                <c:pt idx="13">
                  <c:v>55.484999999999999</c:v>
                </c:pt>
                <c:pt idx="14">
                  <c:v>55.484999999999999</c:v>
                </c:pt>
                <c:pt idx="15">
                  <c:v>55.335000000000001</c:v>
                </c:pt>
                <c:pt idx="16">
                  <c:v>55.384999999999998</c:v>
                </c:pt>
                <c:pt idx="17">
                  <c:v>55.335000000000001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55.585000000000001</c:v>
                </c:pt>
                <c:pt idx="28">
                  <c:v>55.515000000000001</c:v>
                </c:pt>
                <c:pt idx="29">
                  <c:v>55.604999999999997</c:v>
                </c:pt>
                <c:pt idx="30">
                  <c:v>55.585000000000001</c:v>
                </c:pt>
                <c:pt idx="31">
                  <c:v>56.005000000000003</c:v>
                </c:pt>
                <c:pt idx="32">
                  <c:v>56.115000000000002</c:v>
                </c:pt>
                <c:pt idx="33">
                  <c:v>56.255000000000003</c:v>
                </c:pt>
                <c:pt idx="34">
                  <c:v>55.755000000000003</c:v>
                </c:pt>
                <c:pt idx="35">
                  <c:v>56.034999999999997</c:v>
                </c:pt>
                <c:pt idx="36">
                  <c:v>55.234999999999999</c:v>
                </c:pt>
                <c:pt idx="37">
                  <c:v>#N/A</c:v>
                </c:pt>
                <c:pt idx="38">
                  <c:v>55.774999999999999</c:v>
                </c:pt>
                <c:pt idx="39">
                  <c:v>55.935000000000002</c:v>
                </c:pt>
                <c:pt idx="40">
                  <c:v>55.335000000000001</c:v>
                </c:pt>
                <c:pt idx="41">
                  <c:v>55.384999999999998</c:v>
                </c:pt>
                <c:pt idx="42">
                  <c:v>55.435000000000002</c:v>
                </c:pt>
                <c:pt idx="43">
                  <c:v>55.734999999999999</c:v>
                </c:pt>
                <c:pt idx="44">
                  <c:v>55.835000000000001</c:v>
                </c:pt>
                <c:pt idx="45">
                  <c:v>55.835000000000001</c:v>
                </c:pt>
                <c:pt idx="46">
                  <c:v>55.835000000000001</c:v>
                </c:pt>
                <c:pt idx="47">
                  <c:v>55.984999999999999</c:v>
                </c:pt>
                <c:pt idx="48">
                  <c:v>55.835000000000001</c:v>
                </c:pt>
                <c:pt idx="49">
                  <c:v>55.935000000000002</c:v>
                </c:pt>
                <c:pt idx="50">
                  <c:v>57.234999999999999</c:v>
                </c:pt>
                <c:pt idx="51">
                  <c:v>55.734999999999999</c:v>
                </c:pt>
                <c:pt idx="52">
                  <c:v>55.935000000000002</c:v>
                </c:pt>
                <c:pt idx="53">
                  <c:v>#N/A</c:v>
                </c:pt>
                <c:pt idx="54">
                  <c:v>55.734999999999999</c:v>
                </c:pt>
                <c:pt idx="55">
                  <c:v>55.534999999999997</c:v>
                </c:pt>
                <c:pt idx="56">
                  <c:v>55.935000000000002</c:v>
                </c:pt>
                <c:pt idx="57">
                  <c:v>56.234999999999999</c:v>
                </c:pt>
                <c:pt idx="58">
                  <c:v>56.234999999999999</c:v>
                </c:pt>
                <c:pt idx="59">
                  <c:v>56.435000000000002</c:v>
                </c:pt>
                <c:pt idx="60">
                  <c:v>55.935000000000002</c:v>
                </c:pt>
                <c:pt idx="61">
                  <c:v>56.134999999999998</c:v>
                </c:pt>
                <c:pt idx="62">
                  <c:v>56.134999999999998</c:v>
                </c:pt>
                <c:pt idx="63">
                  <c:v>55.634999999999998</c:v>
                </c:pt>
                <c:pt idx="64">
                  <c:v>55.984999999999999</c:v>
                </c:pt>
                <c:pt idx="65">
                  <c:v>55.835000000000001</c:v>
                </c:pt>
                <c:pt idx="66">
                  <c:v>55.685000000000002</c:v>
                </c:pt>
                <c:pt idx="67">
                  <c:v>55.555</c:v>
                </c:pt>
                <c:pt idx="68">
                  <c:v>55.034999999999997</c:v>
                </c:pt>
                <c:pt idx="69">
                  <c:v>55.634999999999998</c:v>
                </c:pt>
                <c:pt idx="70">
                  <c:v>55.134999999999998</c:v>
                </c:pt>
                <c:pt idx="71">
                  <c:v>55.134999999999998</c:v>
                </c:pt>
                <c:pt idx="72">
                  <c:v>55.634999999999998</c:v>
                </c:pt>
                <c:pt idx="73">
                  <c:v>55.634999999999998</c:v>
                </c:pt>
                <c:pt idx="74">
                  <c:v>55.034999999999997</c:v>
                </c:pt>
                <c:pt idx="75">
                  <c:v>55.534999999999997</c:v>
                </c:pt>
                <c:pt idx="76">
                  <c:v>54.734999999999999</c:v>
                </c:pt>
                <c:pt idx="77">
                  <c:v>55.134999999999998</c:v>
                </c:pt>
                <c:pt idx="78">
                  <c:v>55.534999999999997</c:v>
                </c:pt>
                <c:pt idx="79">
                  <c:v>55.774999999999999</c:v>
                </c:pt>
                <c:pt idx="80">
                  <c:v>55.784999999999997</c:v>
                </c:pt>
                <c:pt idx="81">
                  <c:v>55.534999999999997</c:v>
                </c:pt>
                <c:pt idx="82">
                  <c:v>56.034999999999997</c:v>
                </c:pt>
                <c:pt idx="83">
                  <c:v>55.734999999999999</c:v>
                </c:pt>
                <c:pt idx="84">
                  <c:v>55.835000000000001</c:v>
                </c:pt>
                <c:pt idx="85">
                  <c:v>56.034999999999997</c:v>
                </c:pt>
                <c:pt idx="86">
                  <c:v>55.984999999999999</c:v>
                </c:pt>
                <c:pt idx="87">
                  <c:v>55.835000000000001</c:v>
                </c:pt>
                <c:pt idx="88">
                  <c:v>55.435000000000002</c:v>
                </c:pt>
                <c:pt idx="89">
                  <c:v>55.435000000000002</c:v>
                </c:pt>
                <c:pt idx="90">
                  <c:v>55.835000000000001</c:v>
                </c:pt>
                <c:pt idx="91">
                  <c:v>55.634999999999998</c:v>
                </c:pt>
                <c:pt idx="92">
                  <c:v>56.085000000000001</c:v>
                </c:pt>
                <c:pt idx="93">
                  <c:v>56.234999999999999</c:v>
                </c:pt>
                <c:pt idx="94">
                  <c:v>56.335000000000001</c:v>
                </c:pt>
                <c:pt idx="95">
                  <c:v>56.034999999999997</c:v>
                </c:pt>
                <c:pt idx="96">
                  <c:v>55.835000000000001</c:v>
                </c:pt>
                <c:pt idx="97">
                  <c:v>56.134999999999998</c:v>
                </c:pt>
                <c:pt idx="98">
                  <c:v>54.534999999999997</c:v>
                </c:pt>
                <c:pt idx="99">
                  <c:v>56.835000000000001</c:v>
                </c:pt>
                <c:pt idx="100">
                  <c:v>56.685000000000002</c:v>
                </c:pt>
                <c:pt idx="101">
                  <c:v>56.634999999999998</c:v>
                </c:pt>
                <c:pt idx="102">
                  <c:v>56.384999999999998</c:v>
                </c:pt>
                <c:pt idx="103">
                  <c:v>56.484999999999999</c:v>
                </c:pt>
                <c:pt idx="104">
                  <c:v>56.234999999999999</c:v>
                </c:pt>
                <c:pt idx="105">
                  <c:v>56.484999999999999</c:v>
                </c:pt>
                <c:pt idx="106">
                  <c:v>56.534999999999997</c:v>
                </c:pt>
                <c:pt idx="107">
                  <c:v>56.734999999999999</c:v>
                </c:pt>
                <c:pt idx="108">
                  <c:v>56.534999999999997</c:v>
                </c:pt>
                <c:pt idx="109">
                  <c:v>56.585000000000001</c:v>
                </c:pt>
                <c:pt idx="110">
                  <c:v>56.484999999999999</c:v>
                </c:pt>
                <c:pt idx="111">
                  <c:v>55.844999999999999</c:v>
                </c:pt>
                <c:pt idx="112">
                  <c:v>55.594999999999999</c:v>
                </c:pt>
                <c:pt idx="113">
                  <c:v>55.695</c:v>
                </c:pt>
                <c:pt idx="114">
                  <c:v>55.594999999999999</c:v>
                </c:pt>
                <c:pt idx="115">
                  <c:v>55.395000000000003</c:v>
                </c:pt>
                <c:pt idx="116">
                  <c:v>55.545000000000002</c:v>
                </c:pt>
                <c:pt idx="117">
                  <c:v>55.445</c:v>
                </c:pt>
                <c:pt idx="118">
                  <c:v>55.295000000000002</c:v>
                </c:pt>
                <c:pt idx="119">
                  <c:v>55.795000000000002</c:v>
                </c:pt>
                <c:pt idx="120">
                  <c:v>55.344999999999999</c:v>
                </c:pt>
                <c:pt idx="121">
                  <c:v>55.695</c:v>
                </c:pt>
                <c:pt idx="122">
                  <c:v>55.295000000000002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91-48AA-B577-CF6B407B867B}"/>
            </c:ext>
          </c:extLst>
        </c:ser>
        <c:dLbls/>
        <c:marker val="1"/>
        <c:axId val="77285632"/>
        <c:axId val="77304192"/>
      </c:lineChart>
      <c:dateAx>
        <c:axId val="7728563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304192"/>
        <c:crosses val="autoZero"/>
        <c:auto val="1"/>
        <c:lblOffset val="100"/>
        <c:baseTimeUnit val="months"/>
      </c:dateAx>
      <c:valAx>
        <c:axId val="77304192"/>
        <c:scaling>
          <c:orientation val="minMax"/>
          <c:min val="5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28563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PO0980150U0004</a:t>
            </a:r>
          </a:p>
        </c:rich>
      </c:tx>
    </c:title>
    <c:plotArea>
      <c:layout/>
      <c:lineChart>
        <c:grouping val="standard"/>
        <c:dLbls/>
        <c:marker val="1"/>
        <c:axId val="77055872"/>
        <c:axId val="7668940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PO0980150U0004!$B$4:$S$4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PO0980150U0004!$B$5:$S$5</c:f>
              <c:numCache>
                <c:formatCode>General</c:formatCode>
                <c:ptCount val="18"/>
                <c:pt idx="0">
                  <c:v>5.71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5.65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7.55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DB-4626-8FE9-01B2273310F7}"/>
            </c:ext>
          </c:extLst>
        </c:ser>
        <c:dLbls/>
        <c:marker val="1"/>
        <c:axId val="77055872"/>
        <c:axId val="76689408"/>
      </c:lineChart>
      <c:dateAx>
        <c:axId val="7705587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689408"/>
        <c:crosses val="autoZero"/>
        <c:auto val="1"/>
        <c:lblOffset val="100"/>
        <c:baseTimeUnit val="months"/>
      </c:dateAx>
      <c:valAx>
        <c:axId val="76689408"/>
        <c:scaling>
          <c:orientation val="minMax"/>
          <c:min val="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05587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PO0980150U0004</a:t>
            </a:r>
          </a:p>
        </c:rich>
      </c:tx>
    </c:title>
    <c:plotArea>
      <c:layout/>
      <c:lineChart>
        <c:grouping val="standard"/>
        <c:dLbls/>
        <c:marker val="1"/>
        <c:axId val="76723328"/>
        <c:axId val="7672524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PO0980150U0004!$B$38:$S$38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PO0980150U0004!$B$39:$S$39</c:f>
              <c:numCache>
                <c:formatCode>General</c:formatCode>
                <c:ptCount val="18"/>
                <c:pt idx="0">
                  <c:v>69.412999999999997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69.472999999999999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67.572999999999993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69.972999999999999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A6-4771-A95C-948B95468FC8}"/>
            </c:ext>
          </c:extLst>
        </c:ser>
        <c:dLbls/>
        <c:marker val="1"/>
        <c:axId val="76723328"/>
        <c:axId val="76725248"/>
      </c:lineChart>
      <c:dateAx>
        <c:axId val="767233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725248"/>
        <c:crosses val="autoZero"/>
        <c:auto val="1"/>
        <c:lblOffset val="100"/>
        <c:baseTimeUnit val="months"/>
      </c:dateAx>
      <c:valAx>
        <c:axId val="76725248"/>
        <c:scaling>
          <c:orientation val="minMax"/>
          <c:min val="66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7233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PO0980180U0001</a:t>
            </a:r>
          </a:p>
        </c:rich>
      </c:tx>
    </c:title>
    <c:plotArea>
      <c:layout/>
      <c:lineChart>
        <c:grouping val="standard"/>
        <c:dLbls/>
        <c:marker val="1"/>
        <c:axId val="77501184"/>
        <c:axId val="7750310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PO0980180U0001!$B$4:$GW$4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PO0980180U0001!$B$5:$GW$5</c:f>
              <c:numCache>
                <c:formatCode>General</c:formatCode>
                <c:ptCount val="204"/>
                <c:pt idx="0">
                  <c:v>5.4</c:v>
                </c:pt>
                <c:pt idx="1">
                  <c:v>5.7</c:v>
                </c:pt>
                <c:pt idx="2">
                  <c:v>5.95</c:v>
                </c:pt>
                <c:pt idx="3">
                  <c:v>#N/A</c:v>
                </c:pt>
                <c:pt idx="4">
                  <c:v>6</c:v>
                </c:pt>
                <c:pt idx="5">
                  <c:v>5.9</c:v>
                </c:pt>
                <c:pt idx="6">
                  <c:v>#N/A</c:v>
                </c:pt>
                <c:pt idx="7">
                  <c:v>4.7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#N/A</c:v>
                </c:pt>
                <c:pt idx="11">
                  <c:v>5.5</c:v>
                </c:pt>
                <c:pt idx="12">
                  <c:v>5.7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5.5</c:v>
                </c:pt>
                <c:pt idx="18">
                  <c:v>4.8</c:v>
                </c:pt>
                <c:pt idx="19">
                  <c:v>#N/A</c:v>
                </c:pt>
                <c:pt idx="20">
                  <c:v>5.0999999999999996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5.5</c:v>
                </c:pt>
                <c:pt idx="25">
                  <c:v>5.7</c:v>
                </c:pt>
                <c:pt idx="26">
                  <c:v>5.7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5</c:v>
                </c:pt>
                <c:pt idx="32">
                  <c:v>4.8</c:v>
                </c:pt>
                <c:pt idx="33">
                  <c:v>5.0999999999999996</c:v>
                </c:pt>
                <c:pt idx="34">
                  <c:v>5</c:v>
                </c:pt>
                <c:pt idx="35">
                  <c:v>4.9000000000000004</c:v>
                </c:pt>
                <c:pt idx="36">
                  <c:v>5</c:v>
                </c:pt>
                <c:pt idx="37">
                  <c:v>5.3</c:v>
                </c:pt>
                <c:pt idx="38">
                  <c:v>5.5</c:v>
                </c:pt>
                <c:pt idx="39">
                  <c:v>5.5</c:v>
                </c:pt>
                <c:pt idx="40">
                  <c:v>5.8</c:v>
                </c:pt>
                <c:pt idx="41">
                  <c:v>5.8</c:v>
                </c:pt>
                <c:pt idx="42">
                  <c:v>#N/A</c:v>
                </c:pt>
                <c:pt idx="43">
                  <c:v>5.5</c:v>
                </c:pt>
                <c:pt idx="44">
                  <c:v>5.0999999999999996</c:v>
                </c:pt>
                <c:pt idx="45">
                  <c:v>5.4</c:v>
                </c:pt>
                <c:pt idx="46">
                  <c:v>5.6</c:v>
                </c:pt>
                <c:pt idx="47">
                  <c:v>5.3</c:v>
                </c:pt>
                <c:pt idx="48">
                  <c:v>#N/A</c:v>
                </c:pt>
                <c:pt idx="49">
                  <c:v>5.2</c:v>
                </c:pt>
                <c:pt idx="50">
                  <c:v>5.9</c:v>
                </c:pt>
                <c:pt idx="51">
                  <c:v>#N/A</c:v>
                </c:pt>
                <c:pt idx="52">
                  <c:v>#N/A</c:v>
                </c:pt>
                <c:pt idx="53">
                  <c:v>5.6</c:v>
                </c:pt>
                <c:pt idx="54">
                  <c:v>5.3</c:v>
                </c:pt>
                <c:pt idx="55">
                  <c:v>#N/A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5.5</c:v>
                </c:pt>
                <c:pt idx="61">
                  <c:v>5.7</c:v>
                </c:pt>
                <c:pt idx="62">
                  <c:v>6.1</c:v>
                </c:pt>
                <c:pt idx="63">
                  <c:v>#N/A</c:v>
                </c:pt>
                <c:pt idx="64">
                  <c:v>6</c:v>
                </c:pt>
                <c:pt idx="65">
                  <c:v>6</c:v>
                </c:pt>
                <c:pt idx="66">
                  <c:v>5.7</c:v>
                </c:pt>
                <c:pt idx="67">
                  <c:v>5.5</c:v>
                </c:pt>
                <c:pt idx="68">
                  <c:v>5.5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5.8</c:v>
                </c:pt>
                <c:pt idx="73">
                  <c:v>6</c:v>
                </c:pt>
                <c:pt idx="74">
                  <c:v>6.3</c:v>
                </c:pt>
                <c:pt idx="75">
                  <c:v>6.1</c:v>
                </c:pt>
                <c:pt idx="76">
                  <c:v>6.5</c:v>
                </c:pt>
                <c:pt idx="77">
                  <c:v>6.8</c:v>
                </c:pt>
                <c:pt idx="78">
                  <c:v>#N/A</c:v>
                </c:pt>
                <c:pt idx="79">
                  <c:v>6.2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6.1</c:v>
                </c:pt>
                <c:pt idx="87">
                  <c:v>6.3</c:v>
                </c:pt>
                <c:pt idx="88">
                  <c:v>6.2</c:v>
                </c:pt>
                <c:pt idx="89">
                  <c:v>6.1</c:v>
                </c:pt>
                <c:pt idx="90">
                  <c:v>#N/A</c:v>
                </c:pt>
                <c:pt idx="91">
                  <c:v>5.9</c:v>
                </c:pt>
                <c:pt idx="92">
                  <c:v>5.9</c:v>
                </c:pt>
                <c:pt idx="93">
                  <c:v>6.6</c:v>
                </c:pt>
                <c:pt idx="94">
                  <c:v>5.6</c:v>
                </c:pt>
                <c:pt idx="95">
                  <c:v>5.7</c:v>
                </c:pt>
                <c:pt idx="96">
                  <c:v>5.5</c:v>
                </c:pt>
                <c:pt idx="97">
                  <c:v>5.4</c:v>
                </c:pt>
                <c:pt idx="98">
                  <c:v>6.2</c:v>
                </c:pt>
                <c:pt idx="99">
                  <c:v>6.3</c:v>
                </c:pt>
                <c:pt idx="100">
                  <c:v>6.2</c:v>
                </c:pt>
                <c:pt idx="101">
                  <c:v>7.1</c:v>
                </c:pt>
                <c:pt idx="102">
                  <c:v>7.2</c:v>
                </c:pt>
                <c:pt idx="103">
                  <c:v>4.97</c:v>
                </c:pt>
                <c:pt idx="104">
                  <c:v>4.2300000000000004</c:v>
                </c:pt>
                <c:pt idx="105">
                  <c:v>4.3600000000000003</c:v>
                </c:pt>
                <c:pt idx="106">
                  <c:v>5.05</c:v>
                </c:pt>
                <c:pt idx="107">
                  <c:v>4.28</c:v>
                </c:pt>
                <c:pt idx="108">
                  <c:v>4.33</c:v>
                </c:pt>
                <c:pt idx="109">
                  <c:v>5.47</c:v>
                </c:pt>
                <c:pt idx="110">
                  <c:v>5.6</c:v>
                </c:pt>
                <c:pt idx="111">
                  <c:v>5.78</c:v>
                </c:pt>
                <c:pt idx="112">
                  <c:v>5.67</c:v>
                </c:pt>
                <c:pt idx="113">
                  <c:v>4.83</c:v>
                </c:pt>
                <c:pt idx="114">
                  <c:v>5.88</c:v>
                </c:pt>
                <c:pt idx="115">
                  <c:v>5.95</c:v>
                </c:pt>
                <c:pt idx="116">
                  <c:v>4.7</c:v>
                </c:pt>
                <c:pt idx="117">
                  <c:v>6.8</c:v>
                </c:pt>
                <c:pt idx="118">
                  <c:v>#N/A</c:v>
                </c:pt>
                <c:pt idx="119">
                  <c:v>5.63</c:v>
                </c:pt>
                <c:pt idx="120">
                  <c:v>5.8</c:v>
                </c:pt>
                <c:pt idx="121">
                  <c:v>5.8</c:v>
                </c:pt>
                <c:pt idx="122">
                  <c:v>5.2</c:v>
                </c:pt>
                <c:pt idx="123">
                  <c:v>5.3</c:v>
                </c:pt>
                <c:pt idx="124">
                  <c:v>5.25</c:v>
                </c:pt>
                <c:pt idx="125">
                  <c:v>5.5</c:v>
                </c:pt>
                <c:pt idx="126">
                  <c:v>5.3</c:v>
                </c:pt>
                <c:pt idx="127">
                  <c:v>5.26</c:v>
                </c:pt>
                <c:pt idx="128">
                  <c:v>5.5</c:v>
                </c:pt>
                <c:pt idx="129">
                  <c:v>5.5</c:v>
                </c:pt>
                <c:pt idx="130">
                  <c:v>5.42</c:v>
                </c:pt>
                <c:pt idx="131">
                  <c:v>5.61</c:v>
                </c:pt>
                <c:pt idx="132">
                  <c:v>5.9</c:v>
                </c:pt>
                <c:pt idx="133">
                  <c:v>5.5</c:v>
                </c:pt>
                <c:pt idx="134">
                  <c:v>5.9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5.3</c:v>
                </c:pt>
                <c:pt idx="139">
                  <c:v>5.3</c:v>
                </c:pt>
                <c:pt idx="140">
                  <c:v>5.3</c:v>
                </c:pt>
                <c:pt idx="141">
                  <c:v>5.4</c:v>
                </c:pt>
                <c:pt idx="142">
                  <c:v>5.45</c:v>
                </c:pt>
                <c:pt idx="143">
                  <c:v>5.4</c:v>
                </c:pt>
                <c:pt idx="144">
                  <c:v>5.55</c:v>
                </c:pt>
                <c:pt idx="145">
                  <c:v>6.15</c:v>
                </c:pt>
                <c:pt idx="146">
                  <c:v>6.25</c:v>
                </c:pt>
                <c:pt idx="147">
                  <c:v>6.6</c:v>
                </c:pt>
                <c:pt idx="148">
                  <c:v>6.6</c:v>
                </c:pt>
                <c:pt idx="149">
                  <c:v>6.45</c:v>
                </c:pt>
                <c:pt idx="150">
                  <c:v>6.4</c:v>
                </c:pt>
                <c:pt idx="151">
                  <c:v>6.5</c:v>
                </c:pt>
                <c:pt idx="152">
                  <c:v>6.4</c:v>
                </c:pt>
                <c:pt idx="153">
                  <c:v>5.68</c:v>
                </c:pt>
                <c:pt idx="154">
                  <c:v>6.2</c:v>
                </c:pt>
                <c:pt idx="155">
                  <c:v>5.45</c:v>
                </c:pt>
                <c:pt idx="156">
                  <c:v>5.5</c:v>
                </c:pt>
                <c:pt idx="157">
                  <c:v>5.45</c:v>
                </c:pt>
                <c:pt idx="158">
                  <c:v>5.5</c:v>
                </c:pt>
                <c:pt idx="159">
                  <c:v>5.4</c:v>
                </c:pt>
                <c:pt idx="160">
                  <c:v>5.4</c:v>
                </c:pt>
                <c:pt idx="161">
                  <c:v>5.6</c:v>
                </c:pt>
                <c:pt idx="162">
                  <c:v>5.6</c:v>
                </c:pt>
                <c:pt idx="163">
                  <c:v>5.4</c:v>
                </c:pt>
                <c:pt idx="164">
                  <c:v>5.6</c:v>
                </c:pt>
                <c:pt idx="165">
                  <c:v>5.6</c:v>
                </c:pt>
                <c:pt idx="166">
                  <c:v>5.65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5.8</c:v>
                </c:pt>
                <c:pt idx="171">
                  <c:v>5.7</c:v>
                </c:pt>
                <c:pt idx="172">
                  <c:v>5.8</c:v>
                </c:pt>
                <c:pt idx="173">
                  <c:v>5</c:v>
                </c:pt>
                <c:pt idx="174">
                  <c:v>5.3</c:v>
                </c:pt>
                <c:pt idx="175">
                  <c:v>5.5</c:v>
                </c:pt>
                <c:pt idx="176">
                  <c:v>5.5</c:v>
                </c:pt>
                <c:pt idx="177">
                  <c:v>5.5</c:v>
                </c:pt>
                <c:pt idx="178">
                  <c:v>5.45</c:v>
                </c:pt>
                <c:pt idx="179">
                  <c:v>5.6</c:v>
                </c:pt>
                <c:pt idx="180">
                  <c:v>5.85</c:v>
                </c:pt>
                <c:pt idx="181">
                  <c:v>6</c:v>
                </c:pt>
                <c:pt idx="182">
                  <c:v>5.9</c:v>
                </c:pt>
                <c:pt idx="183">
                  <c:v>6.25</c:v>
                </c:pt>
                <c:pt idx="184">
                  <c:v>6.3</c:v>
                </c:pt>
                <c:pt idx="185">
                  <c:v>5.7</c:v>
                </c:pt>
                <c:pt idx="186">
                  <c:v>5.35</c:v>
                </c:pt>
                <c:pt idx="187">
                  <c:v>5.05</c:v>
                </c:pt>
                <c:pt idx="188">
                  <c:v>5.4</c:v>
                </c:pt>
                <c:pt idx="189">
                  <c:v>5.6</c:v>
                </c:pt>
                <c:pt idx="190">
                  <c:v>5.75</c:v>
                </c:pt>
                <c:pt idx="191">
                  <c:v>5.9</c:v>
                </c:pt>
                <c:pt idx="192">
                  <c:v>5.91</c:v>
                </c:pt>
                <c:pt idx="193">
                  <c:v>6.21</c:v>
                </c:pt>
                <c:pt idx="194">
                  <c:v>6.11</c:v>
                </c:pt>
                <c:pt idx="195">
                  <c:v>6.21</c:v>
                </c:pt>
                <c:pt idx="196">
                  <c:v>5.56</c:v>
                </c:pt>
                <c:pt idx="197">
                  <c:v>6.26</c:v>
                </c:pt>
                <c:pt idx="198">
                  <c:v>6.31</c:v>
                </c:pt>
                <c:pt idx="199">
                  <c:v>4.91</c:v>
                </c:pt>
                <c:pt idx="200">
                  <c:v>5.1100000000000003</c:v>
                </c:pt>
                <c:pt idx="201">
                  <c:v>5.36</c:v>
                </c:pt>
                <c:pt idx="202">
                  <c:v>4.8</c:v>
                </c:pt>
                <c:pt idx="203">
                  <c:v>5.01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49-4158-BB96-628C3165AFBC}"/>
            </c:ext>
          </c:extLst>
        </c:ser>
        <c:dLbls/>
        <c:marker val="1"/>
        <c:axId val="77501184"/>
        <c:axId val="77503104"/>
      </c:lineChart>
      <c:dateAx>
        <c:axId val="7750118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503104"/>
        <c:crosses val="autoZero"/>
        <c:auto val="1"/>
        <c:lblOffset val="100"/>
        <c:baseTimeUnit val="months"/>
      </c:dateAx>
      <c:valAx>
        <c:axId val="77503104"/>
        <c:scaling>
          <c:orientation val="minMax"/>
          <c:min val="2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50118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PO0980180U0001</a:t>
            </a:r>
          </a:p>
        </c:rich>
      </c:tx>
    </c:title>
    <c:plotArea>
      <c:layout/>
      <c:lineChart>
        <c:grouping val="standard"/>
        <c:dLbls/>
        <c:marker val="1"/>
        <c:axId val="77582336"/>
        <c:axId val="7758425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PO0980180U0001!$B$38:$GW$38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PO0980180U0001!$B$39:$GW$39</c:f>
              <c:numCache>
                <c:formatCode>General</c:formatCode>
                <c:ptCount val="204"/>
                <c:pt idx="0">
                  <c:v>81.522000000000006</c:v>
                </c:pt>
                <c:pt idx="1">
                  <c:v>81.221999999999994</c:v>
                </c:pt>
                <c:pt idx="2">
                  <c:v>80.971999999999994</c:v>
                </c:pt>
                <c:pt idx="3">
                  <c:v>#N/A</c:v>
                </c:pt>
                <c:pt idx="4">
                  <c:v>80.921999999999997</c:v>
                </c:pt>
                <c:pt idx="5">
                  <c:v>81.022000000000006</c:v>
                </c:pt>
                <c:pt idx="6">
                  <c:v>#N/A</c:v>
                </c:pt>
                <c:pt idx="7">
                  <c:v>82.221999999999994</c:v>
                </c:pt>
                <c:pt idx="8">
                  <c:v>82.022000000000006</c:v>
                </c:pt>
                <c:pt idx="9">
                  <c:v>82.022000000000006</c:v>
                </c:pt>
                <c:pt idx="10">
                  <c:v>#N/A</c:v>
                </c:pt>
                <c:pt idx="11">
                  <c:v>81.421999999999997</c:v>
                </c:pt>
                <c:pt idx="12">
                  <c:v>81.221999999999994</c:v>
                </c:pt>
                <c:pt idx="13">
                  <c:v>81.221999999999994</c:v>
                </c:pt>
                <c:pt idx="14">
                  <c:v>81.122</c:v>
                </c:pt>
                <c:pt idx="15">
                  <c:v>81.122</c:v>
                </c:pt>
                <c:pt idx="16">
                  <c:v>81.122</c:v>
                </c:pt>
                <c:pt idx="17">
                  <c:v>81.421999999999997</c:v>
                </c:pt>
                <c:pt idx="18">
                  <c:v>82.122</c:v>
                </c:pt>
                <c:pt idx="19">
                  <c:v>#N/A</c:v>
                </c:pt>
                <c:pt idx="20">
                  <c:v>81.822000000000003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81.421999999999997</c:v>
                </c:pt>
                <c:pt idx="25">
                  <c:v>81.221999999999994</c:v>
                </c:pt>
                <c:pt idx="26">
                  <c:v>81.221999999999994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81.921999999999997</c:v>
                </c:pt>
                <c:pt idx="32">
                  <c:v>82.122</c:v>
                </c:pt>
                <c:pt idx="33">
                  <c:v>81.822000000000003</c:v>
                </c:pt>
                <c:pt idx="34">
                  <c:v>81.921999999999997</c:v>
                </c:pt>
                <c:pt idx="35">
                  <c:v>82.022000000000006</c:v>
                </c:pt>
                <c:pt idx="36">
                  <c:v>81.921999999999997</c:v>
                </c:pt>
                <c:pt idx="37">
                  <c:v>81.622</c:v>
                </c:pt>
                <c:pt idx="38">
                  <c:v>81.421999999999997</c:v>
                </c:pt>
                <c:pt idx="39">
                  <c:v>81.421999999999997</c:v>
                </c:pt>
                <c:pt idx="40">
                  <c:v>81.122</c:v>
                </c:pt>
                <c:pt idx="41">
                  <c:v>81.122</c:v>
                </c:pt>
                <c:pt idx="42">
                  <c:v>#N/A</c:v>
                </c:pt>
                <c:pt idx="43">
                  <c:v>81.421999999999997</c:v>
                </c:pt>
                <c:pt idx="44">
                  <c:v>81.822000000000003</c:v>
                </c:pt>
                <c:pt idx="45">
                  <c:v>81.522000000000006</c:v>
                </c:pt>
                <c:pt idx="46">
                  <c:v>81.322000000000003</c:v>
                </c:pt>
                <c:pt idx="47">
                  <c:v>81.622</c:v>
                </c:pt>
                <c:pt idx="48">
                  <c:v>#N/A</c:v>
                </c:pt>
                <c:pt idx="49">
                  <c:v>81.721999999999994</c:v>
                </c:pt>
                <c:pt idx="50">
                  <c:v>81.022000000000006</c:v>
                </c:pt>
                <c:pt idx="51">
                  <c:v>#N/A</c:v>
                </c:pt>
                <c:pt idx="52">
                  <c:v>#N/A</c:v>
                </c:pt>
                <c:pt idx="53">
                  <c:v>81.322000000000003</c:v>
                </c:pt>
                <c:pt idx="54">
                  <c:v>81.622</c:v>
                </c:pt>
                <c:pt idx="55">
                  <c:v>#N/A</c:v>
                </c:pt>
                <c:pt idx="56">
                  <c:v>81.921999999999997</c:v>
                </c:pt>
                <c:pt idx="57">
                  <c:v>81.721999999999994</c:v>
                </c:pt>
                <c:pt idx="58">
                  <c:v>81.522000000000006</c:v>
                </c:pt>
                <c:pt idx="59">
                  <c:v>81.322000000000003</c:v>
                </c:pt>
                <c:pt idx="60">
                  <c:v>81.421999999999997</c:v>
                </c:pt>
                <c:pt idx="61">
                  <c:v>81.221999999999994</c:v>
                </c:pt>
                <c:pt idx="62">
                  <c:v>80.822000000000003</c:v>
                </c:pt>
                <c:pt idx="63">
                  <c:v>#N/A</c:v>
                </c:pt>
                <c:pt idx="64">
                  <c:v>80.921999999999997</c:v>
                </c:pt>
                <c:pt idx="65">
                  <c:v>80.921999999999997</c:v>
                </c:pt>
                <c:pt idx="66">
                  <c:v>81.221999999999994</c:v>
                </c:pt>
                <c:pt idx="67">
                  <c:v>81.421999999999997</c:v>
                </c:pt>
                <c:pt idx="68">
                  <c:v>81.421999999999997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81.122</c:v>
                </c:pt>
                <c:pt idx="73">
                  <c:v>80.921999999999997</c:v>
                </c:pt>
                <c:pt idx="74">
                  <c:v>80.622</c:v>
                </c:pt>
                <c:pt idx="75">
                  <c:v>80.822000000000003</c:v>
                </c:pt>
                <c:pt idx="76">
                  <c:v>80.421999999999997</c:v>
                </c:pt>
                <c:pt idx="77">
                  <c:v>80.122</c:v>
                </c:pt>
                <c:pt idx="78">
                  <c:v>#N/A</c:v>
                </c:pt>
                <c:pt idx="79">
                  <c:v>80.721999999999994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80.822000000000003</c:v>
                </c:pt>
                <c:pt idx="87">
                  <c:v>80.622</c:v>
                </c:pt>
                <c:pt idx="88">
                  <c:v>80.721999999999994</c:v>
                </c:pt>
                <c:pt idx="89">
                  <c:v>80.822000000000003</c:v>
                </c:pt>
                <c:pt idx="90">
                  <c:v>#N/A</c:v>
                </c:pt>
                <c:pt idx="91">
                  <c:v>81.022000000000006</c:v>
                </c:pt>
                <c:pt idx="92">
                  <c:v>81.022000000000006</c:v>
                </c:pt>
                <c:pt idx="93">
                  <c:v>80.322000000000003</c:v>
                </c:pt>
                <c:pt idx="94">
                  <c:v>81.322000000000003</c:v>
                </c:pt>
                <c:pt idx="95">
                  <c:v>81.221999999999994</c:v>
                </c:pt>
                <c:pt idx="96">
                  <c:v>81.421999999999997</c:v>
                </c:pt>
                <c:pt idx="97">
                  <c:v>81.522000000000006</c:v>
                </c:pt>
                <c:pt idx="98">
                  <c:v>80.721999999999994</c:v>
                </c:pt>
                <c:pt idx="99">
                  <c:v>80.622</c:v>
                </c:pt>
                <c:pt idx="100">
                  <c:v>80.721999999999994</c:v>
                </c:pt>
                <c:pt idx="101">
                  <c:v>79.822000000000003</c:v>
                </c:pt>
                <c:pt idx="102">
                  <c:v>79.721999999999994</c:v>
                </c:pt>
                <c:pt idx="103">
                  <c:v>81.951999999999998</c:v>
                </c:pt>
                <c:pt idx="104">
                  <c:v>82.691999999999993</c:v>
                </c:pt>
                <c:pt idx="105">
                  <c:v>82.561999999999998</c:v>
                </c:pt>
                <c:pt idx="106">
                  <c:v>81.872</c:v>
                </c:pt>
                <c:pt idx="107">
                  <c:v>82.641999999999996</c:v>
                </c:pt>
                <c:pt idx="108">
                  <c:v>82.591999999999999</c:v>
                </c:pt>
                <c:pt idx="109">
                  <c:v>81.451999999999998</c:v>
                </c:pt>
                <c:pt idx="110">
                  <c:v>81.322000000000003</c:v>
                </c:pt>
                <c:pt idx="111">
                  <c:v>81.141999999999996</c:v>
                </c:pt>
                <c:pt idx="112">
                  <c:v>81.251999999999995</c:v>
                </c:pt>
                <c:pt idx="113">
                  <c:v>82.091999999999999</c:v>
                </c:pt>
                <c:pt idx="114">
                  <c:v>81.042000000000002</c:v>
                </c:pt>
                <c:pt idx="115">
                  <c:v>80.971999999999994</c:v>
                </c:pt>
                <c:pt idx="116">
                  <c:v>82.221999999999994</c:v>
                </c:pt>
                <c:pt idx="117">
                  <c:v>80.122</c:v>
                </c:pt>
                <c:pt idx="118">
                  <c:v>#N/A</c:v>
                </c:pt>
                <c:pt idx="119">
                  <c:v>81.292000000000002</c:v>
                </c:pt>
                <c:pt idx="120">
                  <c:v>81.122</c:v>
                </c:pt>
                <c:pt idx="121">
                  <c:v>81.122</c:v>
                </c:pt>
                <c:pt idx="122">
                  <c:v>81.721999999999994</c:v>
                </c:pt>
                <c:pt idx="123">
                  <c:v>81.622</c:v>
                </c:pt>
                <c:pt idx="124">
                  <c:v>81.671999999999997</c:v>
                </c:pt>
                <c:pt idx="125">
                  <c:v>81.421999999999997</c:v>
                </c:pt>
                <c:pt idx="126">
                  <c:v>81.622</c:v>
                </c:pt>
                <c:pt idx="127">
                  <c:v>81.662000000000006</c:v>
                </c:pt>
                <c:pt idx="128">
                  <c:v>81.421999999999997</c:v>
                </c:pt>
                <c:pt idx="129">
                  <c:v>81.421999999999997</c:v>
                </c:pt>
                <c:pt idx="130">
                  <c:v>81.501999999999995</c:v>
                </c:pt>
                <c:pt idx="131">
                  <c:v>81.311999999999998</c:v>
                </c:pt>
                <c:pt idx="132">
                  <c:v>81.022000000000006</c:v>
                </c:pt>
                <c:pt idx="133">
                  <c:v>81.421999999999997</c:v>
                </c:pt>
                <c:pt idx="134">
                  <c:v>81.022000000000006</c:v>
                </c:pt>
                <c:pt idx="135">
                  <c:v>80.921999999999997</c:v>
                </c:pt>
                <c:pt idx="136">
                  <c:v>80.921999999999997</c:v>
                </c:pt>
                <c:pt idx="137">
                  <c:v>80.921999999999997</c:v>
                </c:pt>
                <c:pt idx="138">
                  <c:v>81.622</c:v>
                </c:pt>
                <c:pt idx="139">
                  <c:v>81.622</c:v>
                </c:pt>
                <c:pt idx="140">
                  <c:v>81.622</c:v>
                </c:pt>
                <c:pt idx="141">
                  <c:v>81.522000000000006</c:v>
                </c:pt>
                <c:pt idx="142">
                  <c:v>81.471999999999994</c:v>
                </c:pt>
                <c:pt idx="143">
                  <c:v>81.522000000000006</c:v>
                </c:pt>
                <c:pt idx="144">
                  <c:v>81.372</c:v>
                </c:pt>
                <c:pt idx="145">
                  <c:v>80.772000000000006</c:v>
                </c:pt>
                <c:pt idx="146">
                  <c:v>80.671999999999997</c:v>
                </c:pt>
                <c:pt idx="147">
                  <c:v>80.322000000000003</c:v>
                </c:pt>
                <c:pt idx="148">
                  <c:v>80.322000000000003</c:v>
                </c:pt>
                <c:pt idx="149">
                  <c:v>80.471999999999994</c:v>
                </c:pt>
                <c:pt idx="150">
                  <c:v>80.522000000000006</c:v>
                </c:pt>
                <c:pt idx="151">
                  <c:v>80.421999999999997</c:v>
                </c:pt>
                <c:pt idx="152">
                  <c:v>80.522000000000006</c:v>
                </c:pt>
                <c:pt idx="153">
                  <c:v>81.242000000000004</c:v>
                </c:pt>
                <c:pt idx="154">
                  <c:v>80.721999999999994</c:v>
                </c:pt>
                <c:pt idx="155">
                  <c:v>81.471999999999994</c:v>
                </c:pt>
                <c:pt idx="156">
                  <c:v>81.421999999999997</c:v>
                </c:pt>
                <c:pt idx="157">
                  <c:v>81.471999999999994</c:v>
                </c:pt>
                <c:pt idx="158">
                  <c:v>81.421999999999997</c:v>
                </c:pt>
                <c:pt idx="159">
                  <c:v>81.522000000000006</c:v>
                </c:pt>
                <c:pt idx="160">
                  <c:v>81.522000000000006</c:v>
                </c:pt>
                <c:pt idx="161">
                  <c:v>81.322000000000003</c:v>
                </c:pt>
                <c:pt idx="162">
                  <c:v>81.322000000000003</c:v>
                </c:pt>
                <c:pt idx="163">
                  <c:v>81.522000000000006</c:v>
                </c:pt>
                <c:pt idx="164">
                  <c:v>81.322000000000003</c:v>
                </c:pt>
                <c:pt idx="165">
                  <c:v>81.322000000000003</c:v>
                </c:pt>
                <c:pt idx="166">
                  <c:v>81.272000000000006</c:v>
                </c:pt>
                <c:pt idx="167">
                  <c:v>80.921999999999997</c:v>
                </c:pt>
                <c:pt idx="168">
                  <c:v>80.921999999999997</c:v>
                </c:pt>
                <c:pt idx="169">
                  <c:v>80.921999999999997</c:v>
                </c:pt>
                <c:pt idx="170">
                  <c:v>81.122</c:v>
                </c:pt>
                <c:pt idx="171">
                  <c:v>81.221999999999994</c:v>
                </c:pt>
                <c:pt idx="172">
                  <c:v>81.122</c:v>
                </c:pt>
                <c:pt idx="173">
                  <c:v>81.921999999999997</c:v>
                </c:pt>
                <c:pt idx="174">
                  <c:v>81.622</c:v>
                </c:pt>
                <c:pt idx="175">
                  <c:v>81.421999999999997</c:v>
                </c:pt>
                <c:pt idx="176">
                  <c:v>81.421999999999997</c:v>
                </c:pt>
                <c:pt idx="177">
                  <c:v>81.421999999999997</c:v>
                </c:pt>
                <c:pt idx="178">
                  <c:v>81.471999999999994</c:v>
                </c:pt>
                <c:pt idx="179">
                  <c:v>81.322000000000003</c:v>
                </c:pt>
                <c:pt idx="180">
                  <c:v>81.072000000000003</c:v>
                </c:pt>
                <c:pt idx="181">
                  <c:v>80.921999999999997</c:v>
                </c:pt>
                <c:pt idx="182">
                  <c:v>81.022000000000006</c:v>
                </c:pt>
                <c:pt idx="183">
                  <c:v>80.671999999999997</c:v>
                </c:pt>
                <c:pt idx="184">
                  <c:v>80.622</c:v>
                </c:pt>
                <c:pt idx="185">
                  <c:v>81.221999999999994</c:v>
                </c:pt>
                <c:pt idx="186">
                  <c:v>81.572000000000003</c:v>
                </c:pt>
                <c:pt idx="187">
                  <c:v>81.872</c:v>
                </c:pt>
                <c:pt idx="188">
                  <c:v>81.522000000000006</c:v>
                </c:pt>
                <c:pt idx="189">
                  <c:v>81.322000000000003</c:v>
                </c:pt>
                <c:pt idx="190">
                  <c:v>81.171999999999997</c:v>
                </c:pt>
                <c:pt idx="191">
                  <c:v>81.022000000000006</c:v>
                </c:pt>
                <c:pt idx="192">
                  <c:v>81.012</c:v>
                </c:pt>
                <c:pt idx="193">
                  <c:v>80.712000000000003</c:v>
                </c:pt>
                <c:pt idx="194">
                  <c:v>80.811999999999998</c:v>
                </c:pt>
                <c:pt idx="195">
                  <c:v>80.712000000000003</c:v>
                </c:pt>
                <c:pt idx="196">
                  <c:v>81.361999999999995</c:v>
                </c:pt>
                <c:pt idx="197">
                  <c:v>80.662000000000006</c:v>
                </c:pt>
                <c:pt idx="198">
                  <c:v>80.611999999999995</c:v>
                </c:pt>
                <c:pt idx="199">
                  <c:v>82.012</c:v>
                </c:pt>
                <c:pt idx="200">
                  <c:v>81.811999999999998</c:v>
                </c:pt>
                <c:pt idx="201">
                  <c:v>81.561999999999998</c:v>
                </c:pt>
                <c:pt idx="202">
                  <c:v>82.122</c:v>
                </c:pt>
                <c:pt idx="203">
                  <c:v>81.912000000000006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D-431B-BF32-2B71744EEC4E}"/>
            </c:ext>
          </c:extLst>
        </c:ser>
        <c:dLbls/>
        <c:marker val="1"/>
        <c:axId val="77582336"/>
        <c:axId val="77584256"/>
      </c:lineChart>
      <c:dateAx>
        <c:axId val="7758233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584256"/>
        <c:crosses val="autoZero"/>
        <c:auto val="1"/>
        <c:lblOffset val="100"/>
        <c:baseTimeUnit val="months"/>
      </c:dateAx>
      <c:valAx>
        <c:axId val="77584256"/>
        <c:scaling>
          <c:orientation val="minMax"/>
          <c:min val="7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58233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PO0980200U0001</a:t>
            </a:r>
          </a:p>
        </c:rich>
      </c:tx>
    </c:title>
    <c:plotArea>
      <c:layout/>
      <c:lineChart>
        <c:grouping val="standard"/>
        <c:dLbls/>
        <c:marker val="1"/>
        <c:axId val="77630848"/>
        <c:axId val="7765350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PO0980200U0001!$B$4:$GW$4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PO0980200U0001!$B$5:$GW$5</c:f>
              <c:numCache>
                <c:formatCode>General</c:formatCode>
                <c:ptCount val="204"/>
                <c:pt idx="0">
                  <c:v>5.8</c:v>
                </c:pt>
                <c:pt idx="1">
                  <c:v>6</c:v>
                </c:pt>
                <c:pt idx="2">
                  <c:v>6.2</c:v>
                </c:pt>
                <c:pt idx="3">
                  <c:v>6.2</c:v>
                </c:pt>
                <c:pt idx="4">
                  <c:v>5.8</c:v>
                </c:pt>
                <c:pt idx="5">
                  <c:v>5.3</c:v>
                </c:pt>
                <c:pt idx="6">
                  <c:v>4.9000000000000004</c:v>
                </c:pt>
                <c:pt idx="7">
                  <c:v>#N/A</c:v>
                </c:pt>
                <c:pt idx="8">
                  <c:v>5</c:v>
                </c:pt>
                <c:pt idx="9">
                  <c:v>5.0999999999999996</c:v>
                </c:pt>
                <c:pt idx="10">
                  <c:v>5</c:v>
                </c:pt>
                <c:pt idx="11">
                  <c:v>5.3</c:v>
                </c:pt>
                <c:pt idx="12">
                  <c:v>5.6</c:v>
                </c:pt>
                <c:pt idx="13">
                  <c:v>5.8</c:v>
                </c:pt>
                <c:pt idx="14">
                  <c:v>5.6</c:v>
                </c:pt>
                <c:pt idx="15">
                  <c:v>5.6</c:v>
                </c:pt>
                <c:pt idx="16">
                  <c:v>5.8</c:v>
                </c:pt>
                <c:pt idx="17">
                  <c:v>5.7</c:v>
                </c:pt>
                <c:pt idx="18">
                  <c:v>5.2</c:v>
                </c:pt>
                <c:pt idx="19">
                  <c:v>4.9000000000000004</c:v>
                </c:pt>
                <c:pt idx="20">
                  <c:v>5</c:v>
                </c:pt>
                <c:pt idx="21">
                  <c:v>5.3</c:v>
                </c:pt>
                <c:pt idx="22">
                  <c:v>#N/A</c:v>
                </c:pt>
                <c:pt idx="23">
                  <c:v>#N/A</c:v>
                </c:pt>
                <c:pt idx="24">
                  <c:v>5.9</c:v>
                </c:pt>
                <c:pt idx="25">
                  <c:v>5.7</c:v>
                </c:pt>
                <c:pt idx="26">
                  <c:v>5.8</c:v>
                </c:pt>
                <c:pt idx="27">
                  <c:v>6.1</c:v>
                </c:pt>
                <c:pt idx="28">
                  <c:v>5.5</c:v>
                </c:pt>
                <c:pt idx="29">
                  <c:v>#N/A</c:v>
                </c:pt>
                <c:pt idx="30">
                  <c:v>#N/A</c:v>
                </c:pt>
                <c:pt idx="31">
                  <c:v>4.7</c:v>
                </c:pt>
                <c:pt idx="32">
                  <c:v>4.9000000000000004</c:v>
                </c:pt>
                <c:pt idx="33">
                  <c:v>5.2</c:v>
                </c:pt>
                <c:pt idx="34">
                  <c:v>5.5</c:v>
                </c:pt>
                <c:pt idx="35">
                  <c:v>5.0999999999999996</c:v>
                </c:pt>
                <c:pt idx="36">
                  <c:v>5</c:v>
                </c:pt>
                <c:pt idx="37">
                  <c:v>4.9000000000000004</c:v>
                </c:pt>
                <c:pt idx="38">
                  <c:v>5.4</c:v>
                </c:pt>
                <c:pt idx="39">
                  <c:v>5.6</c:v>
                </c:pt>
                <c:pt idx="40">
                  <c:v>5.7</c:v>
                </c:pt>
                <c:pt idx="41">
                  <c:v>5.7</c:v>
                </c:pt>
                <c:pt idx="42">
                  <c:v>#N/A</c:v>
                </c:pt>
                <c:pt idx="43">
                  <c:v>5.5</c:v>
                </c:pt>
                <c:pt idx="44">
                  <c:v>5.0999999999999996</c:v>
                </c:pt>
                <c:pt idx="45">
                  <c:v>5.3</c:v>
                </c:pt>
                <c:pt idx="46">
                  <c:v>5.5</c:v>
                </c:pt>
                <c:pt idx="47">
                  <c:v>5.5</c:v>
                </c:pt>
                <c:pt idx="48">
                  <c:v>5.5</c:v>
                </c:pt>
                <c:pt idx="49">
                  <c:v>5.4</c:v>
                </c:pt>
                <c:pt idx="50">
                  <c:v>5.6</c:v>
                </c:pt>
                <c:pt idx="51">
                  <c:v>#N/A</c:v>
                </c:pt>
                <c:pt idx="52">
                  <c:v>5.3</c:v>
                </c:pt>
                <c:pt idx="53">
                  <c:v>5.0999999999999996</c:v>
                </c:pt>
                <c:pt idx="54">
                  <c:v>#N/A</c:v>
                </c:pt>
                <c:pt idx="55">
                  <c:v>5</c:v>
                </c:pt>
                <c:pt idx="56">
                  <c:v>5</c:v>
                </c:pt>
                <c:pt idx="57">
                  <c:v>5.3</c:v>
                </c:pt>
                <c:pt idx="58">
                  <c:v>5.2</c:v>
                </c:pt>
                <c:pt idx="59">
                  <c:v>5.5</c:v>
                </c:pt>
                <c:pt idx="60">
                  <c:v>5.6</c:v>
                </c:pt>
                <c:pt idx="61">
                  <c:v>5.7</c:v>
                </c:pt>
                <c:pt idx="62">
                  <c:v>5.5</c:v>
                </c:pt>
                <c:pt idx="63">
                  <c:v>#N/A</c:v>
                </c:pt>
                <c:pt idx="64">
                  <c:v>5.5</c:v>
                </c:pt>
                <c:pt idx="65">
                  <c:v>5.4</c:v>
                </c:pt>
                <c:pt idx="66">
                  <c:v>5.0999999999999996</c:v>
                </c:pt>
                <c:pt idx="67">
                  <c:v>4.9000000000000004</c:v>
                </c:pt>
                <c:pt idx="68">
                  <c:v>5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5.5</c:v>
                </c:pt>
                <c:pt idx="73">
                  <c:v>5.3</c:v>
                </c:pt>
                <c:pt idx="74">
                  <c:v>5.3</c:v>
                </c:pt>
                <c:pt idx="75">
                  <c:v>5.4</c:v>
                </c:pt>
                <c:pt idx="76">
                  <c:v>5.2</c:v>
                </c:pt>
                <c:pt idx="77">
                  <c:v>5.7</c:v>
                </c:pt>
                <c:pt idx="78">
                  <c:v>#N/A</c:v>
                </c:pt>
                <c:pt idx="79">
                  <c:v>5.3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6.8</c:v>
                </c:pt>
                <c:pt idx="87">
                  <c:v>7</c:v>
                </c:pt>
                <c:pt idx="88">
                  <c:v>6.5</c:v>
                </c:pt>
                <c:pt idx="89">
                  <c:v>6.9</c:v>
                </c:pt>
                <c:pt idx="90">
                  <c:v>#N/A</c:v>
                </c:pt>
                <c:pt idx="91">
                  <c:v>6.8</c:v>
                </c:pt>
                <c:pt idx="92">
                  <c:v>6.8</c:v>
                </c:pt>
                <c:pt idx="93">
                  <c:v>6.9</c:v>
                </c:pt>
                <c:pt idx="94">
                  <c:v>7.5</c:v>
                </c:pt>
                <c:pt idx="95">
                  <c:v>7.4</c:v>
                </c:pt>
                <c:pt idx="96">
                  <c:v>7.1</c:v>
                </c:pt>
                <c:pt idx="97">
                  <c:v>6.7</c:v>
                </c:pt>
                <c:pt idx="98">
                  <c:v>7.6</c:v>
                </c:pt>
                <c:pt idx="99">
                  <c:v>7.2</c:v>
                </c:pt>
                <c:pt idx="100">
                  <c:v>7.3</c:v>
                </c:pt>
                <c:pt idx="101">
                  <c:v>6.4</c:v>
                </c:pt>
                <c:pt idx="102">
                  <c:v>7.8</c:v>
                </c:pt>
                <c:pt idx="103">
                  <c:v>5.5</c:v>
                </c:pt>
                <c:pt idx="104">
                  <c:v>4.9400000000000004</c:v>
                </c:pt>
                <c:pt idx="105">
                  <c:v>4.8899999999999997</c:v>
                </c:pt>
                <c:pt idx="106">
                  <c:v>4.8099999999999996</c:v>
                </c:pt>
                <c:pt idx="107">
                  <c:v>5.36</c:v>
                </c:pt>
                <c:pt idx="108">
                  <c:v>5.88</c:v>
                </c:pt>
                <c:pt idx="109">
                  <c:v>5.8</c:v>
                </c:pt>
                <c:pt idx="110">
                  <c:v>5.88</c:v>
                </c:pt>
                <c:pt idx="111">
                  <c:v>6</c:v>
                </c:pt>
                <c:pt idx="112">
                  <c:v>5.33</c:v>
                </c:pt>
                <c:pt idx="113">
                  <c:v>5.83</c:v>
                </c:pt>
                <c:pt idx="114">
                  <c:v>4.92</c:v>
                </c:pt>
                <c:pt idx="115">
                  <c:v>5.03</c:v>
                </c:pt>
                <c:pt idx="116">
                  <c:v>5</c:v>
                </c:pt>
                <c:pt idx="117">
                  <c:v>5.37</c:v>
                </c:pt>
                <c:pt idx="118">
                  <c:v>#N/A</c:v>
                </c:pt>
                <c:pt idx="119">
                  <c:v>5.79</c:v>
                </c:pt>
                <c:pt idx="120">
                  <c:v>5.83</c:v>
                </c:pt>
                <c:pt idx="121">
                  <c:v>5.05</c:v>
                </c:pt>
                <c:pt idx="122">
                  <c:v>5.4</c:v>
                </c:pt>
                <c:pt idx="123">
                  <c:v>5.3</c:v>
                </c:pt>
                <c:pt idx="124">
                  <c:v>4.97</c:v>
                </c:pt>
                <c:pt idx="125">
                  <c:v>5.5</c:v>
                </c:pt>
                <c:pt idx="126">
                  <c:v>5.5</c:v>
                </c:pt>
                <c:pt idx="127">
                  <c:v>5.36</c:v>
                </c:pt>
                <c:pt idx="128">
                  <c:v>5.43</c:v>
                </c:pt>
                <c:pt idx="129">
                  <c:v>5.45</c:v>
                </c:pt>
                <c:pt idx="130">
                  <c:v>5.4</c:v>
                </c:pt>
                <c:pt idx="131">
                  <c:v>5.7</c:v>
                </c:pt>
                <c:pt idx="132">
                  <c:v>5.8</c:v>
                </c:pt>
                <c:pt idx="133">
                  <c:v>5.7</c:v>
                </c:pt>
                <c:pt idx="134">
                  <c:v>6.1</c:v>
                </c:pt>
                <c:pt idx="135">
                  <c:v>5.8</c:v>
                </c:pt>
                <c:pt idx="136">
                  <c:v>6.1</c:v>
                </c:pt>
                <c:pt idx="137">
                  <c:v>5.5</c:v>
                </c:pt>
                <c:pt idx="138">
                  <c:v>5.0999999999999996</c:v>
                </c:pt>
                <c:pt idx="139">
                  <c:v>5.6</c:v>
                </c:pt>
                <c:pt idx="140">
                  <c:v>5.65</c:v>
                </c:pt>
                <c:pt idx="141">
                  <c:v>5.7</c:v>
                </c:pt>
                <c:pt idx="142">
                  <c:v>5.7</c:v>
                </c:pt>
                <c:pt idx="143">
                  <c:v>5.7</c:v>
                </c:pt>
                <c:pt idx="144">
                  <c:v>6.15</c:v>
                </c:pt>
                <c:pt idx="145">
                  <c:v>6.3</c:v>
                </c:pt>
                <c:pt idx="146">
                  <c:v>6.4</c:v>
                </c:pt>
                <c:pt idx="147">
                  <c:v>6.45</c:v>
                </c:pt>
                <c:pt idx="148">
                  <c:v>6.59</c:v>
                </c:pt>
                <c:pt idx="149">
                  <c:v>6.1</c:v>
                </c:pt>
                <c:pt idx="150">
                  <c:v>6.1</c:v>
                </c:pt>
                <c:pt idx="151">
                  <c:v>6.3</c:v>
                </c:pt>
                <c:pt idx="152">
                  <c:v>6.3</c:v>
                </c:pt>
                <c:pt idx="153">
                  <c:v>5.8</c:v>
                </c:pt>
                <c:pt idx="154">
                  <c:v>6.1</c:v>
                </c:pt>
                <c:pt idx="155">
                  <c:v>5.35</c:v>
                </c:pt>
                <c:pt idx="156">
                  <c:v>5.4</c:v>
                </c:pt>
                <c:pt idx="157">
                  <c:v>5.3</c:v>
                </c:pt>
                <c:pt idx="158">
                  <c:v>5.4</c:v>
                </c:pt>
                <c:pt idx="159">
                  <c:v>5.3</c:v>
                </c:pt>
                <c:pt idx="160">
                  <c:v>5.3</c:v>
                </c:pt>
                <c:pt idx="161">
                  <c:v>5.4</c:v>
                </c:pt>
                <c:pt idx="162">
                  <c:v>5.35</c:v>
                </c:pt>
                <c:pt idx="163">
                  <c:v>5.3</c:v>
                </c:pt>
                <c:pt idx="164">
                  <c:v>5.6</c:v>
                </c:pt>
                <c:pt idx="165">
                  <c:v>5.5</c:v>
                </c:pt>
                <c:pt idx="166">
                  <c:v>5.5</c:v>
                </c:pt>
                <c:pt idx="167">
                  <c:v>5.55</c:v>
                </c:pt>
                <c:pt idx="168">
                  <c:v>5.55</c:v>
                </c:pt>
                <c:pt idx="169">
                  <c:v>5</c:v>
                </c:pt>
                <c:pt idx="170">
                  <c:v>5.5</c:v>
                </c:pt>
                <c:pt idx="171">
                  <c:v>5.55</c:v>
                </c:pt>
                <c:pt idx="172">
                  <c:v>5.65</c:v>
                </c:pt>
                <c:pt idx="173">
                  <c:v>5.4</c:v>
                </c:pt>
                <c:pt idx="174">
                  <c:v>5.0999999999999996</c:v>
                </c:pt>
                <c:pt idx="175">
                  <c:v>5.3</c:v>
                </c:pt>
                <c:pt idx="176">
                  <c:v>5.5</c:v>
                </c:pt>
                <c:pt idx="177">
                  <c:v>5.45</c:v>
                </c:pt>
                <c:pt idx="178">
                  <c:v>5.7</c:v>
                </c:pt>
                <c:pt idx="179">
                  <c:v>5.7</c:v>
                </c:pt>
                <c:pt idx="180">
                  <c:v>5.8</c:v>
                </c:pt>
                <c:pt idx="181">
                  <c:v>5.6</c:v>
                </c:pt>
                <c:pt idx="182">
                  <c:v>5.75</c:v>
                </c:pt>
                <c:pt idx="183">
                  <c:v>5.95</c:v>
                </c:pt>
                <c:pt idx="184">
                  <c:v>5.75</c:v>
                </c:pt>
                <c:pt idx="185">
                  <c:v>5.9</c:v>
                </c:pt>
                <c:pt idx="186">
                  <c:v>5.05</c:v>
                </c:pt>
                <c:pt idx="187">
                  <c:v>5.45</c:v>
                </c:pt>
                <c:pt idx="188">
                  <c:v>5.05</c:v>
                </c:pt>
                <c:pt idx="189">
                  <c:v>5.0999999999999996</c:v>
                </c:pt>
                <c:pt idx="190">
                  <c:v>5.4</c:v>
                </c:pt>
                <c:pt idx="191">
                  <c:v>5.65</c:v>
                </c:pt>
                <c:pt idx="192">
                  <c:v>5.95</c:v>
                </c:pt>
                <c:pt idx="193">
                  <c:v>6.15</c:v>
                </c:pt>
                <c:pt idx="194">
                  <c:v>5.9</c:v>
                </c:pt>
                <c:pt idx="195">
                  <c:v>5.95</c:v>
                </c:pt>
                <c:pt idx="196">
                  <c:v>5.2</c:v>
                </c:pt>
                <c:pt idx="197">
                  <c:v>6.1</c:v>
                </c:pt>
                <c:pt idx="198">
                  <c:v>6.15</c:v>
                </c:pt>
                <c:pt idx="199">
                  <c:v>5.15</c:v>
                </c:pt>
                <c:pt idx="200">
                  <c:v>5.3</c:v>
                </c:pt>
                <c:pt idx="201">
                  <c:v>5.6</c:v>
                </c:pt>
                <c:pt idx="202">
                  <c:v>4.8499999999999996</c:v>
                </c:pt>
                <c:pt idx="20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687-A67E-66E20C34D094}"/>
            </c:ext>
          </c:extLst>
        </c:ser>
        <c:dLbls/>
        <c:marker val="1"/>
        <c:axId val="77630848"/>
        <c:axId val="77653504"/>
      </c:lineChart>
      <c:dateAx>
        <c:axId val="7763084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653504"/>
        <c:crosses val="autoZero"/>
        <c:auto val="1"/>
        <c:lblOffset val="100"/>
        <c:baseTimeUnit val="months"/>
      </c:dateAx>
      <c:valAx>
        <c:axId val="77653504"/>
        <c:scaling>
          <c:orientation val="minMax"/>
          <c:min val="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63084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PO098002NR0045</a:t>
            </a:r>
          </a:p>
        </c:rich>
      </c:tx>
    </c:title>
    <c:plotArea>
      <c:layout/>
      <c:lineChart>
        <c:grouping val="standard"/>
        <c:dLbls/>
        <c:marker val="1"/>
        <c:axId val="75805056"/>
        <c:axId val="7580697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PO098002NR0045!$B$38:$FE$38</c:f>
              <c:numCache>
                <c:formatCode>mm/yy</c:formatCode>
                <c:ptCount val="160"/>
                <c:pt idx="0">
                  <c:v>37865</c:v>
                </c:pt>
                <c:pt idx="1">
                  <c:v>37895</c:v>
                </c:pt>
                <c:pt idx="2">
                  <c:v>37926</c:v>
                </c:pt>
                <c:pt idx="3">
                  <c:v>37956</c:v>
                </c:pt>
                <c:pt idx="4">
                  <c:v>37987</c:v>
                </c:pt>
                <c:pt idx="5">
                  <c:v>38018</c:v>
                </c:pt>
                <c:pt idx="6">
                  <c:v>38047</c:v>
                </c:pt>
                <c:pt idx="7">
                  <c:v>38078</c:v>
                </c:pt>
                <c:pt idx="8">
                  <c:v>38108</c:v>
                </c:pt>
                <c:pt idx="9">
                  <c:v>38139</c:v>
                </c:pt>
                <c:pt idx="10">
                  <c:v>38169</c:v>
                </c:pt>
                <c:pt idx="11">
                  <c:v>38200</c:v>
                </c:pt>
                <c:pt idx="12">
                  <c:v>38231</c:v>
                </c:pt>
                <c:pt idx="13">
                  <c:v>38261</c:v>
                </c:pt>
                <c:pt idx="14">
                  <c:v>38292</c:v>
                </c:pt>
                <c:pt idx="15">
                  <c:v>38322</c:v>
                </c:pt>
                <c:pt idx="16">
                  <c:v>38353</c:v>
                </c:pt>
                <c:pt idx="17">
                  <c:v>38384</c:v>
                </c:pt>
                <c:pt idx="18">
                  <c:v>38412</c:v>
                </c:pt>
                <c:pt idx="19">
                  <c:v>38443</c:v>
                </c:pt>
                <c:pt idx="20">
                  <c:v>38473</c:v>
                </c:pt>
                <c:pt idx="21">
                  <c:v>38504</c:v>
                </c:pt>
                <c:pt idx="22">
                  <c:v>38534</c:v>
                </c:pt>
                <c:pt idx="23">
                  <c:v>38565</c:v>
                </c:pt>
                <c:pt idx="24">
                  <c:v>38596</c:v>
                </c:pt>
                <c:pt idx="25">
                  <c:v>38626</c:v>
                </c:pt>
                <c:pt idx="26">
                  <c:v>38657</c:v>
                </c:pt>
                <c:pt idx="27">
                  <c:v>38687</c:v>
                </c:pt>
                <c:pt idx="28">
                  <c:v>38718</c:v>
                </c:pt>
                <c:pt idx="29">
                  <c:v>38749</c:v>
                </c:pt>
                <c:pt idx="30">
                  <c:v>38777</c:v>
                </c:pt>
                <c:pt idx="31">
                  <c:v>38808</c:v>
                </c:pt>
                <c:pt idx="32">
                  <c:v>38838</c:v>
                </c:pt>
                <c:pt idx="33">
                  <c:v>38869</c:v>
                </c:pt>
                <c:pt idx="34">
                  <c:v>38899</c:v>
                </c:pt>
                <c:pt idx="35">
                  <c:v>38930</c:v>
                </c:pt>
                <c:pt idx="36">
                  <c:v>38961</c:v>
                </c:pt>
                <c:pt idx="37">
                  <c:v>38991</c:v>
                </c:pt>
                <c:pt idx="38">
                  <c:v>39022</c:v>
                </c:pt>
                <c:pt idx="39">
                  <c:v>39052</c:v>
                </c:pt>
                <c:pt idx="40">
                  <c:v>39083</c:v>
                </c:pt>
                <c:pt idx="41">
                  <c:v>39114</c:v>
                </c:pt>
                <c:pt idx="42">
                  <c:v>39142</c:v>
                </c:pt>
                <c:pt idx="43">
                  <c:v>39173</c:v>
                </c:pt>
                <c:pt idx="44">
                  <c:v>39203</c:v>
                </c:pt>
                <c:pt idx="45">
                  <c:v>39234</c:v>
                </c:pt>
                <c:pt idx="46">
                  <c:v>39264</c:v>
                </c:pt>
                <c:pt idx="47">
                  <c:v>39295</c:v>
                </c:pt>
                <c:pt idx="48">
                  <c:v>39326</c:v>
                </c:pt>
                <c:pt idx="49">
                  <c:v>39356</c:v>
                </c:pt>
                <c:pt idx="50">
                  <c:v>39387</c:v>
                </c:pt>
                <c:pt idx="51">
                  <c:v>39417</c:v>
                </c:pt>
                <c:pt idx="52">
                  <c:v>39448</c:v>
                </c:pt>
                <c:pt idx="53">
                  <c:v>39479</c:v>
                </c:pt>
                <c:pt idx="54">
                  <c:v>39508</c:v>
                </c:pt>
                <c:pt idx="55">
                  <c:v>39539</c:v>
                </c:pt>
                <c:pt idx="56">
                  <c:v>39569</c:v>
                </c:pt>
                <c:pt idx="57">
                  <c:v>39600</c:v>
                </c:pt>
                <c:pt idx="58">
                  <c:v>39630</c:v>
                </c:pt>
                <c:pt idx="59">
                  <c:v>39661</c:v>
                </c:pt>
                <c:pt idx="60">
                  <c:v>39692</c:v>
                </c:pt>
                <c:pt idx="61">
                  <c:v>39722</c:v>
                </c:pt>
                <c:pt idx="62">
                  <c:v>39753</c:v>
                </c:pt>
                <c:pt idx="63">
                  <c:v>39783</c:v>
                </c:pt>
                <c:pt idx="64">
                  <c:v>39814</c:v>
                </c:pt>
                <c:pt idx="65">
                  <c:v>39845</c:v>
                </c:pt>
                <c:pt idx="66">
                  <c:v>39873</c:v>
                </c:pt>
                <c:pt idx="67">
                  <c:v>39904</c:v>
                </c:pt>
                <c:pt idx="68">
                  <c:v>39934</c:v>
                </c:pt>
                <c:pt idx="69">
                  <c:v>39965</c:v>
                </c:pt>
                <c:pt idx="70">
                  <c:v>39995</c:v>
                </c:pt>
                <c:pt idx="71">
                  <c:v>40026</c:v>
                </c:pt>
                <c:pt idx="72">
                  <c:v>40057</c:v>
                </c:pt>
                <c:pt idx="73">
                  <c:v>40087</c:v>
                </c:pt>
                <c:pt idx="74">
                  <c:v>40118</c:v>
                </c:pt>
                <c:pt idx="75">
                  <c:v>40148</c:v>
                </c:pt>
                <c:pt idx="76">
                  <c:v>40179</c:v>
                </c:pt>
                <c:pt idx="77">
                  <c:v>40210</c:v>
                </c:pt>
                <c:pt idx="78">
                  <c:v>40238</c:v>
                </c:pt>
                <c:pt idx="79">
                  <c:v>40269</c:v>
                </c:pt>
                <c:pt idx="80">
                  <c:v>40299</c:v>
                </c:pt>
                <c:pt idx="81">
                  <c:v>40330</c:v>
                </c:pt>
                <c:pt idx="82">
                  <c:v>40360</c:v>
                </c:pt>
                <c:pt idx="83">
                  <c:v>40391</c:v>
                </c:pt>
                <c:pt idx="84">
                  <c:v>40422</c:v>
                </c:pt>
                <c:pt idx="85">
                  <c:v>40452</c:v>
                </c:pt>
                <c:pt idx="86">
                  <c:v>40483</c:v>
                </c:pt>
                <c:pt idx="87">
                  <c:v>40513</c:v>
                </c:pt>
                <c:pt idx="88">
                  <c:v>40544</c:v>
                </c:pt>
                <c:pt idx="89">
                  <c:v>40575</c:v>
                </c:pt>
                <c:pt idx="90">
                  <c:v>40603</c:v>
                </c:pt>
                <c:pt idx="91">
                  <c:v>40634</c:v>
                </c:pt>
                <c:pt idx="92">
                  <c:v>40664</c:v>
                </c:pt>
                <c:pt idx="93">
                  <c:v>40695</c:v>
                </c:pt>
                <c:pt idx="94">
                  <c:v>40725</c:v>
                </c:pt>
                <c:pt idx="95">
                  <c:v>40756</c:v>
                </c:pt>
                <c:pt idx="96">
                  <c:v>40787</c:v>
                </c:pt>
                <c:pt idx="97">
                  <c:v>40817</c:v>
                </c:pt>
                <c:pt idx="98">
                  <c:v>40848</c:v>
                </c:pt>
                <c:pt idx="99">
                  <c:v>40878</c:v>
                </c:pt>
                <c:pt idx="100">
                  <c:v>40909</c:v>
                </c:pt>
                <c:pt idx="101">
                  <c:v>40940</c:v>
                </c:pt>
                <c:pt idx="102">
                  <c:v>40969</c:v>
                </c:pt>
                <c:pt idx="103">
                  <c:v>41000</c:v>
                </c:pt>
                <c:pt idx="104">
                  <c:v>41030</c:v>
                </c:pt>
                <c:pt idx="105">
                  <c:v>41061</c:v>
                </c:pt>
                <c:pt idx="106">
                  <c:v>41091</c:v>
                </c:pt>
                <c:pt idx="107">
                  <c:v>41122</c:v>
                </c:pt>
                <c:pt idx="108">
                  <c:v>41153</c:v>
                </c:pt>
                <c:pt idx="109">
                  <c:v>41183</c:v>
                </c:pt>
                <c:pt idx="110">
                  <c:v>41214</c:v>
                </c:pt>
                <c:pt idx="111">
                  <c:v>41244</c:v>
                </c:pt>
                <c:pt idx="112">
                  <c:v>41275</c:v>
                </c:pt>
                <c:pt idx="113">
                  <c:v>41306</c:v>
                </c:pt>
                <c:pt idx="114">
                  <c:v>41334</c:v>
                </c:pt>
                <c:pt idx="115">
                  <c:v>41365</c:v>
                </c:pt>
                <c:pt idx="116">
                  <c:v>41395</c:v>
                </c:pt>
                <c:pt idx="117">
                  <c:v>41426</c:v>
                </c:pt>
                <c:pt idx="118">
                  <c:v>41456</c:v>
                </c:pt>
                <c:pt idx="119">
                  <c:v>41487</c:v>
                </c:pt>
                <c:pt idx="120">
                  <c:v>41518</c:v>
                </c:pt>
                <c:pt idx="121">
                  <c:v>41548</c:v>
                </c:pt>
                <c:pt idx="122">
                  <c:v>41579</c:v>
                </c:pt>
                <c:pt idx="123">
                  <c:v>41609</c:v>
                </c:pt>
                <c:pt idx="124">
                  <c:v>41640</c:v>
                </c:pt>
                <c:pt idx="125">
                  <c:v>41671</c:v>
                </c:pt>
                <c:pt idx="126">
                  <c:v>41699</c:v>
                </c:pt>
                <c:pt idx="127">
                  <c:v>41730</c:v>
                </c:pt>
                <c:pt idx="128">
                  <c:v>41760</c:v>
                </c:pt>
                <c:pt idx="129">
                  <c:v>41791</c:v>
                </c:pt>
                <c:pt idx="130">
                  <c:v>41821</c:v>
                </c:pt>
                <c:pt idx="131">
                  <c:v>41852</c:v>
                </c:pt>
                <c:pt idx="132">
                  <c:v>41883</c:v>
                </c:pt>
                <c:pt idx="133">
                  <c:v>41913</c:v>
                </c:pt>
                <c:pt idx="134">
                  <c:v>41944</c:v>
                </c:pt>
                <c:pt idx="135">
                  <c:v>41974</c:v>
                </c:pt>
                <c:pt idx="136">
                  <c:v>42005</c:v>
                </c:pt>
                <c:pt idx="137">
                  <c:v>42036</c:v>
                </c:pt>
                <c:pt idx="138">
                  <c:v>42064</c:v>
                </c:pt>
                <c:pt idx="139">
                  <c:v>42095</c:v>
                </c:pt>
                <c:pt idx="140">
                  <c:v>42125</c:v>
                </c:pt>
                <c:pt idx="141">
                  <c:v>42156</c:v>
                </c:pt>
                <c:pt idx="142">
                  <c:v>42186</c:v>
                </c:pt>
                <c:pt idx="143">
                  <c:v>42217</c:v>
                </c:pt>
                <c:pt idx="144">
                  <c:v>42248</c:v>
                </c:pt>
                <c:pt idx="145">
                  <c:v>42278</c:v>
                </c:pt>
                <c:pt idx="146">
                  <c:v>42309</c:v>
                </c:pt>
                <c:pt idx="147">
                  <c:v>42339</c:v>
                </c:pt>
                <c:pt idx="148">
                  <c:v>42370</c:v>
                </c:pt>
                <c:pt idx="149">
                  <c:v>42401</c:v>
                </c:pt>
                <c:pt idx="150">
                  <c:v>42430</c:v>
                </c:pt>
                <c:pt idx="151">
                  <c:v>42461</c:v>
                </c:pt>
                <c:pt idx="152">
                  <c:v>42491</c:v>
                </c:pt>
                <c:pt idx="153">
                  <c:v>42522</c:v>
                </c:pt>
                <c:pt idx="154">
                  <c:v>42552</c:v>
                </c:pt>
                <c:pt idx="155">
                  <c:v>42583</c:v>
                </c:pt>
                <c:pt idx="156">
                  <c:v>42614</c:v>
                </c:pt>
                <c:pt idx="157">
                  <c:v>42644</c:v>
                </c:pt>
                <c:pt idx="158">
                  <c:v>42675</c:v>
                </c:pt>
                <c:pt idx="159">
                  <c:v>42705</c:v>
                </c:pt>
              </c:numCache>
            </c:numRef>
          </c:cat>
          <c:val>
            <c:numRef>
              <c:f>PO098002NR0045!$B$39:$FE$39</c:f>
              <c:numCache>
                <c:formatCode>General</c:formatCode>
                <c:ptCount val="160"/>
                <c:pt idx="0">
                  <c:v>55.332999999999998</c:v>
                </c:pt>
                <c:pt idx="1">
                  <c:v>55.313000000000002</c:v>
                </c:pt>
                <c:pt idx="2">
                  <c:v>55.383000000000003</c:v>
                </c:pt>
                <c:pt idx="3">
                  <c:v>55.363</c:v>
                </c:pt>
                <c:pt idx="4">
                  <c:v>55.372999999999998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55.593000000000004</c:v>
                </c:pt>
                <c:pt idx="33">
                  <c:v>55.863</c:v>
                </c:pt>
                <c:pt idx="34">
                  <c:v>55.813000000000002</c:v>
                </c:pt>
                <c:pt idx="35">
                  <c:v>55.843000000000004</c:v>
                </c:pt>
                <c:pt idx="36">
                  <c:v>55.912999999999997</c:v>
                </c:pt>
                <c:pt idx="37">
                  <c:v>55.773000000000003</c:v>
                </c:pt>
                <c:pt idx="38">
                  <c:v>55.843000000000004</c:v>
                </c:pt>
                <c:pt idx="39">
                  <c:v>55.823</c:v>
                </c:pt>
                <c:pt idx="40">
                  <c:v>55.773000000000003</c:v>
                </c:pt>
                <c:pt idx="41">
                  <c:v>55.232999999999997</c:v>
                </c:pt>
                <c:pt idx="42">
                  <c:v>#N/A</c:v>
                </c:pt>
                <c:pt idx="43">
                  <c:v>55.253</c:v>
                </c:pt>
                <c:pt idx="44">
                  <c:v>55.332999999999998</c:v>
                </c:pt>
                <c:pt idx="45">
                  <c:v>55.442999999999998</c:v>
                </c:pt>
                <c:pt idx="46">
                  <c:v>55.383000000000003</c:v>
                </c:pt>
                <c:pt idx="47">
                  <c:v>55.343000000000004</c:v>
                </c:pt>
                <c:pt idx="48">
                  <c:v>55.442999999999998</c:v>
                </c:pt>
                <c:pt idx="49">
                  <c:v>55.773000000000003</c:v>
                </c:pt>
                <c:pt idx="50">
                  <c:v>#N/A</c:v>
                </c:pt>
                <c:pt idx="51">
                  <c:v>#N/A</c:v>
                </c:pt>
                <c:pt idx="52">
                  <c:v>55.283000000000001</c:v>
                </c:pt>
                <c:pt idx="53">
                  <c:v>55.192999999999998</c:v>
                </c:pt>
                <c:pt idx="54">
                  <c:v>55.222999999999999</c:v>
                </c:pt>
                <c:pt idx="55">
                  <c:v>55.133000000000003</c:v>
                </c:pt>
                <c:pt idx="56">
                  <c:v>#N/A</c:v>
                </c:pt>
                <c:pt idx="57">
                  <c:v>55.213000000000001</c:v>
                </c:pt>
                <c:pt idx="58">
                  <c:v>55.423000000000002</c:v>
                </c:pt>
                <c:pt idx="59">
                  <c:v>55.482999999999997</c:v>
                </c:pt>
                <c:pt idx="60">
                  <c:v>55.383000000000003</c:v>
                </c:pt>
                <c:pt idx="61">
                  <c:v>#N/A</c:v>
                </c:pt>
                <c:pt idx="62">
                  <c:v>55.402999999999999</c:v>
                </c:pt>
                <c:pt idx="63">
                  <c:v>55.433</c:v>
                </c:pt>
                <c:pt idx="64">
                  <c:v>55.402999999999999</c:v>
                </c:pt>
                <c:pt idx="65">
                  <c:v>55.423000000000002</c:v>
                </c:pt>
                <c:pt idx="66">
                  <c:v>55.442999999999998</c:v>
                </c:pt>
                <c:pt idx="67">
                  <c:v>55.363</c:v>
                </c:pt>
                <c:pt idx="68">
                  <c:v>55.463000000000001</c:v>
                </c:pt>
                <c:pt idx="69">
                  <c:v>55.683</c:v>
                </c:pt>
                <c:pt idx="70">
                  <c:v>55.813000000000002</c:v>
                </c:pt>
                <c:pt idx="71">
                  <c:v>55.832999999999998</c:v>
                </c:pt>
                <c:pt idx="72">
                  <c:v>55.622999999999998</c:v>
                </c:pt>
                <c:pt idx="73">
                  <c:v>55.533000000000001</c:v>
                </c:pt>
                <c:pt idx="74">
                  <c:v>55.512999999999998</c:v>
                </c:pt>
                <c:pt idx="75">
                  <c:v>55.482999999999997</c:v>
                </c:pt>
                <c:pt idx="76">
                  <c:v>55.542999999999999</c:v>
                </c:pt>
                <c:pt idx="77">
                  <c:v>55.442999999999998</c:v>
                </c:pt>
                <c:pt idx="78">
                  <c:v>55.533000000000001</c:v>
                </c:pt>
                <c:pt idx="79">
                  <c:v>55.453000000000003</c:v>
                </c:pt>
                <c:pt idx="80">
                  <c:v>55.433</c:v>
                </c:pt>
                <c:pt idx="81">
                  <c:v>55.633000000000003</c:v>
                </c:pt>
                <c:pt idx="82">
                  <c:v>55.923000000000002</c:v>
                </c:pt>
                <c:pt idx="83">
                  <c:v>55.542999999999999</c:v>
                </c:pt>
                <c:pt idx="84">
                  <c:v>55.713000000000001</c:v>
                </c:pt>
                <c:pt idx="85">
                  <c:v>56.512999999999998</c:v>
                </c:pt>
                <c:pt idx="86">
                  <c:v>55.633000000000003</c:v>
                </c:pt>
                <c:pt idx="87">
                  <c:v>55.683</c:v>
                </c:pt>
                <c:pt idx="88">
                  <c:v>55.533000000000001</c:v>
                </c:pt>
                <c:pt idx="89">
                  <c:v>55.593000000000004</c:v>
                </c:pt>
                <c:pt idx="90">
                  <c:v>55.582999999999998</c:v>
                </c:pt>
                <c:pt idx="91">
                  <c:v>55.442999999999998</c:v>
                </c:pt>
                <c:pt idx="92">
                  <c:v>55.482999999999997</c:v>
                </c:pt>
                <c:pt idx="93">
                  <c:v>55.582999999999998</c:v>
                </c:pt>
                <c:pt idx="94">
                  <c:v>55.703000000000003</c:v>
                </c:pt>
                <c:pt idx="95">
                  <c:v>55.732999999999997</c:v>
                </c:pt>
                <c:pt idx="96">
                  <c:v>55.643000000000001</c:v>
                </c:pt>
                <c:pt idx="97">
                  <c:v>55.523000000000003</c:v>
                </c:pt>
                <c:pt idx="98">
                  <c:v>55.533000000000001</c:v>
                </c:pt>
                <c:pt idx="99">
                  <c:v>55.442999999999998</c:v>
                </c:pt>
                <c:pt idx="100">
                  <c:v>55.323</c:v>
                </c:pt>
                <c:pt idx="101">
                  <c:v>55.243000000000002</c:v>
                </c:pt>
                <c:pt idx="102">
                  <c:v>55.133000000000003</c:v>
                </c:pt>
                <c:pt idx="103">
                  <c:v>55.143000000000001</c:v>
                </c:pt>
                <c:pt idx="104">
                  <c:v>55.103000000000002</c:v>
                </c:pt>
                <c:pt idx="105">
                  <c:v>55.152999999999999</c:v>
                </c:pt>
                <c:pt idx="106">
                  <c:v>55.423000000000002</c:v>
                </c:pt>
                <c:pt idx="107">
                  <c:v>55.512999999999998</c:v>
                </c:pt>
                <c:pt idx="108">
                  <c:v>55.363</c:v>
                </c:pt>
                <c:pt idx="109">
                  <c:v>55.363</c:v>
                </c:pt>
                <c:pt idx="110">
                  <c:v>55.343000000000004</c:v>
                </c:pt>
                <c:pt idx="111">
                  <c:v>55.173000000000002</c:v>
                </c:pt>
                <c:pt idx="112">
                  <c:v>55.213000000000001</c:v>
                </c:pt>
                <c:pt idx="113">
                  <c:v>55.232999999999997</c:v>
                </c:pt>
                <c:pt idx="114">
                  <c:v>55.363</c:v>
                </c:pt>
                <c:pt idx="115">
                  <c:v>55.402999999999999</c:v>
                </c:pt>
                <c:pt idx="116">
                  <c:v>55.512999999999998</c:v>
                </c:pt>
                <c:pt idx="117">
                  <c:v>55.542999999999999</c:v>
                </c:pt>
                <c:pt idx="118">
                  <c:v>55.692999999999998</c:v>
                </c:pt>
                <c:pt idx="119">
                  <c:v>55.762999999999998</c:v>
                </c:pt>
                <c:pt idx="120">
                  <c:v>55.593000000000004</c:v>
                </c:pt>
                <c:pt idx="121">
                  <c:v>55.463000000000001</c:v>
                </c:pt>
                <c:pt idx="122">
                  <c:v>55.423000000000002</c:v>
                </c:pt>
                <c:pt idx="123">
                  <c:v>55.283000000000001</c:v>
                </c:pt>
                <c:pt idx="124">
                  <c:v>55.703000000000003</c:v>
                </c:pt>
                <c:pt idx="125">
                  <c:v>55.652999999999999</c:v>
                </c:pt>
                <c:pt idx="126">
                  <c:v>54.872999999999998</c:v>
                </c:pt>
                <c:pt idx="127">
                  <c:v>55.332999999999998</c:v>
                </c:pt>
                <c:pt idx="128">
                  <c:v>55.283000000000001</c:v>
                </c:pt>
                <c:pt idx="129">
                  <c:v>55.552999999999997</c:v>
                </c:pt>
                <c:pt idx="130">
                  <c:v>55.662999999999997</c:v>
                </c:pt>
                <c:pt idx="131">
                  <c:v>55.673000000000002</c:v>
                </c:pt>
                <c:pt idx="132">
                  <c:v>55.582999999999998</c:v>
                </c:pt>
                <c:pt idx="133">
                  <c:v>55.503</c:v>
                </c:pt>
                <c:pt idx="134">
                  <c:v>55.613</c:v>
                </c:pt>
                <c:pt idx="135">
                  <c:v>55.533000000000001</c:v>
                </c:pt>
                <c:pt idx="136">
                  <c:v>55.402999999999999</c:v>
                </c:pt>
                <c:pt idx="137">
                  <c:v>55.433</c:v>
                </c:pt>
                <c:pt idx="138">
                  <c:v>55.523000000000003</c:v>
                </c:pt>
                <c:pt idx="139">
                  <c:v>55.343000000000004</c:v>
                </c:pt>
                <c:pt idx="140">
                  <c:v>55.323</c:v>
                </c:pt>
                <c:pt idx="141">
                  <c:v>55.762999999999998</c:v>
                </c:pt>
                <c:pt idx="142">
                  <c:v>55.713000000000001</c:v>
                </c:pt>
                <c:pt idx="143">
                  <c:v>#N/A</c:v>
                </c:pt>
                <c:pt idx="144">
                  <c:v>55.683</c:v>
                </c:pt>
                <c:pt idx="145">
                  <c:v>55.573</c:v>
                </c:pt>
                <c:pt idx="146">
                  <c:v>55.512999999999998</c:v>
                </c:pt>
                <c:pt idx="147">
                  <c:v>55.423000000000002</c:v>
                </c:pt>
                <c:pt idx="148">
                  <c:v>55.323</c:v>
                </c:pt>
                <c:pt idx="149">
                  <c:v>55.442999999999998</c:v>
                </c:pt>
                <c:pt idx="150">
                  <c:v>55.453000000000003</c:v>
                </c:pt>
                <c:pt idx="151">
                  <c:v>55.292999999999999</c:v>
                </c:pt>
                <c:pt idx="152">
                  <c:v>55.253</c:v>
                </c:pt>
                <c:pt idx="153">
                  <c:v>55.383000000000003</c:v>
                </c:pt>
                <c:pt idx="154">
                  <c:v>55.493000000000002</c:v>
                </c:pt>
                <c:pt idx="155">
                  <c:v>55.613</c:v>
                </c:pt>
                <c:pt idx="156">
                  <c:v>55.673000000000002</c:v>
                </c:pt>
                <c:pt idx="157">
                  <c:v>55.463000000000001</c:v>
                </c:pt>
                <c:pt idx="158">
                  <c:v>55.302999999999997</c:v>
                </c:pt>
                <c:pt idx="159">
                  <c:v>55.393000000000001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B-4D8D-ABE9-CDB80B071788}"/>
            </c:ext>
          </c:extLst>
        </c:ser>
        <c:dLbls/>
        <c:marker val="1"/>
        <c:axId val="75805056"/>
        <c:axId val="75806976"/>
      </c:lineChart>
      <c:dateAx>
        <c:axId val="7580505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5806976"/>
        <c:crosses val="autoZero"/>
        <c:auto val="1"/>
        <c:lblOffset val="100"/>
        <c:baseTimeUnit val="months"/>
      </c:dateAx>
      <c:valAx>
        <c:axId val="75806976"/>
        <c:scaling>
          <c:orientation val="minMax"/>
          <c:min val="5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580505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PO0980200U0001</a:t>
            </a:r>
          </a:p>
        </c:rich>
      </c:tx>
    </c:title>
    <c:plotArea>
      <c:layout/>
      <c:lineChart>
        <c:grouping val="standard"/>
        <c:dLbls/>
        <c:marker val="1"/>
        <c:axId val="77716096"/>
        <c:axId val="7818521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PO0980200U0001!$B$38:$GW$38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PO0980200U0001!$B$39:$GW$39</c:f>
              <c:numCache>
                <c:formatCode>General</c:formatCode>
                <c:ptCount val="204"/>
                <c:pt idx="0">
                  <c:v>92.632999999999996</c:v>
                </c:pt>
                <c:pt idx="1">
                  <c:v>92.433000000000007</c:v>
                </c:pt>
                <c:pt idx="2">
                  <c:v>92.233000000000004</c:v>
                </c:pt>
                <c:pt idx="3">
                  <c:v>92.233000000000004</c:v>
                </c:pt>
                <c:pt idx="4">
                  <c:v>92.632999999999996</c:v>
                </c:pt>
                <c:pt idx="5">
                  <c:v>93.132999999999996</c:v>
                </c:pt>
                <c:pt idx="6">
                  <c:v>93.533000000000001</c:v>
                </c:pt>
                <c:pt idx="7">
                  <c:v>#N/A</c:v>
                </c:pt>
                <c:pt idx="8">
                  <c:v>93.433000000000007</c:v>
                </c:pt>
                <c:pt idx="9">
                  <c:v>93.332999999999998</c:v>
                </c:pt>
                <c:pt idx="10">
                  <c:v>93.433000000000007</c:v>
                </c:pt>
                <c:pt idx="11">
                  <c:v>93.132999999999996</c:v>
                </c:pt>
                <c:pt idx="12">
                  <c:v>92.832999999999998</c:v>
                </c:pt>
                <c:pt idx="13">
                  <c:v>92.632999999999996</c:v>
                </c:pt>
                <c:pt idx="14">
                  <c:v>92.832999999999998</c:v>
                </c:pt>
                <c:pt idx="15">
                  <c:v>92.832999999999998</c:v>
                </c:pt>
                <c:pt idx="16">
                  <c:v>92.632999999999996</c:v>
                </c:pt>
                <c:pt idx="17">
                  <c:v>92.733000000000004</c:v>
                </c:pt>
                <c:pt idx="18">
                  <c:v>93.233000000000004</c:v>
                </c:pt>
                <c:pt idx="19">
                  <c:v>93.533000000000001</c:v>
                </c:pt>
                <c:pt idx="20">
                  <c:v>93.433000000000007</c:v>
                </c:pt>
                <c:pt idx="21">
                  <c:v>93.132999999999996</c:v>
                </c:pt>
                <c:pt idx="22">
                  <c:v>#N/A</c:v>
                </c:pt>
                <c:pt idx="23">
                  <c:v>#N/A</c:v>
                </c:pt>
                <c:pt idx="24">
                  <c:v>92.533000000000001</c:v>
                </c:pt>
                <c:pt idx="25">
                  <c:v>92.733000000000004</c:v>
                </c:pt>
                <c:pt idx="26">
                  <c:v>92.632999999999996</c:v>
                </c:pt>
                <c:pt idx="27">
                  <c:v>92.332999999999998</c:v>
                </c:pt>
                <c:pt idx="28">
                  <c:v>92.933000000000007</c:v>
                </c:pt>
                <c:pt idx="29">
                  <c:v>#N/A</c:v>
                </c:pt>
                <c:pt idx="30">
                  <c:v>#N/A</c:v>
                </c:pt>
                <c:pt idx="31">
                  <c:v>93.733000000000004</c:v>
                </c:pt>
                <c:pt idx="32">
                  <c:v>93.533000000000001</c:v>
                </c:pt>
                <c:pt idx="33">
                  <c:v>93.233000000000004</c:v>
                </c:pt>
                <c:pt idx="34">
                  <c:v>92.933000000000007</c:v>
                </c:pt>
                <c:pt idx="35">
                  <c:v>93.332999999999998</c:v>
                </c:pt>
                <c:pt idx="36">
                  <c:v>93.433000000000007</c:v>
                </c:pt>
                <c:pt idx="37">
                  <c:v>93.533000000000001</c:v>
                </c:pt>
                <c:pt idx="38">
                  <c:v>93.033000000000001</c:v>
                </c:pt>
                <c:pt idx="39">
                  <c:v>92.832999999999998</c:v>
                </c:pt>
                <c:pt idx="40">
                  <c:v>92.733000000000004</c:v>
                </c:pt>
                <c:pt idx="41">
                  <c:v>92.733000000000004</c:v>
                </c:pt>
                <c:pt idx="42">
                  <c:v>#N/A</c:v>
                </c:pt>
                <c:pt idx="43">
                  <c:v>92.933000000000007</c:v>
                </c:pt>
                <c:pt idx="44">
                  <c:v>93.332999999999998</c:v>
                </c:pt>
                <c:pt idx="45">
                  <c:v>93.132999999999996</c:v>
                </c:pt>
                <c:pt idx="46">
                  <c:v>92.933000000000007</c:v>
                </c:pt>
                <c:pt idx="47">
                  <c:v>92.933000000000007</c:v>
                </c:pt>
                <c:pt idx="48">
                  <c:v>92.933000000000007</c:v>
                </c:pt>
                <c:pt idx="49">
                  <c:v>93.033000000000001</c:v>
                </c:pt>
                <c:pt idx="50">
                  <c:v>92.832999999999998</c:v>
                </c:pt>
                <c:pt idx="51">
                  <c:v>#N/A</c:v>
                </c:pt>
                <c:pt idx="52">
                  <c:v>93.132999999999996</c:v>
                </c:pt>
                <c:pt idx="53">
                  <c:v>93.332999999999998</c:v>
                </c:pt>
                <c:pt idx="54">
                  <c:v>#N/A</c:v>
                </c:pt>
                <c:pt idx="55">
                  <c:v>93.433000000000007</c:v>
                </c:pt>
                <c:pt idx="56">
                  <c:v>93.433000000000007</c:v>
                </c:pt>
                <c:pt idx="57">
                  <c:v>93.132999999999996</c:v>
                </c:pt>
                <c:pt idx="58">
                  <c:v>93.233000000000004</c:v>
                </c:pt>
                <c:pt idx="59">
                  <c:v>92.933000000000007</c:v>
                </c:pt>
                <c:pt idx="60">
                  <c:v>92.832999999999998</c:v>
                </c:pt>
                <c:pt idx="61">
                  <c:v>92.733000000000004</c:v>
                </c:pt>
                <c:pt idx="62">
                  <c:v>92.933000000000007</c:v>
                </c:pt>
                <c:pt idx="63">
                  <c:v>#N/A</c:v>
                </c:pt>
                <c:pt idx="64">
                  <c:v>92.933000000000007</c:v>
                </c:pt>
                <c:pt idx="65">
                  <c:v>93.033000000000001</c:v>
                </c:pt>
                <c:pt idx="66">
                  <c:v>93.332999999999998</c:v>
                </c:pt>
                <c:pt idx="67">
                  <c:v>93.533000000000001</c:v>
                </c:pt>
                <c:pt idx="68">
                  <c:v>93.433000000000007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92.933000000000007</c:v>
                </c:pt>
                <c:pt idx="73">
                  <c:v>93.132999999999996</c:v>
                </c:pt>
                <c:pt idx="74">
                  <c:v>93.132999999999996</c:v>
                </c:pt>
                <c:pt idx="75">
                  <c:v>93.033000000000001</c:v>
                </c:pt>
                <c:pt idx="76">
                  <c:v>93.233000000000004</c:v>
                </c:pt>
                <c:pt idx="77">
                  <c:v>92.733000000000004</c:v>
                </c:pt>
                <c:pt idx="78">
                  <c:v>#N/A</c:v>
                </c:pt>
                <c:pt idx="79">
                  <c:v>93.132999999999996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91.632999999999996</c:v>
                </c:pt>
                <c:pt idx="87">
                  <c:v>91.433000000000007</c:v>
                </c:pt>
                <c:pt idx="88">
                  <c:v>91.933000000000007</c:v>
                </c:pt>
                <c:pt idx="89">
                  <c:v>91.533000000000001</c:v>
                </c:pt>
                <c:pt idx="90">
                  <c:v>#N/A</c:v>
                </c:pt>
                <c:pt idx="91">
                  <c:v>91.632999999999996</c:v>
                </c:pt>
                <c:pt idx="92">
                  <c:v>91.632999999999996</c:v>
                </c:pt>
                <c:pt idx="93">
                  <c:v>91.533000000000001</c:v>
                </c:pt>
                <c:pt idx="94">
                  <c:v>90.933000000000007</c:v>
                </c:pt>
                <c:pt idx="95">
                  <c:v>91.033000000000001</c:v>
                </c:pt>
                <c:pt idx="96">
                  <c:v>91.332999999999998</c:v>
                </c:pt>
                <c:pt idx="97">
                  <c:v>91.733000000000004</c:v>
                </c:pt>
                <c:pt idx="98">
                  <c:v>90.832999999999998</c:v>
                </c:pt>
                <c:pt idx="99">
                  <c:v>91.233000000000004</c:v>
                </c:pt>
                <c:pt idx="100">
                  <c:v>91.132999999999996</c:v>
                </c:pt>
                <c:pt idx="101">
                  <c:v>92.033000000000001</c:v>
                </c:pt>
                <c:pt idx="102">
                  <c:v>90.632999999999996</c:v>
                </c:pt>
                <c:pt idx="103">
                  <c:v>92.933000000000007</c:v>
                </c:pt>
                <c:pt idx="104">
                  <c:v>93.492999999999995</c:v>
                </c:pt>
                <c:pt idx="105">
                  <c:v>93.543000000000006</c:v>
                </c:pt>
                <c:pt idx="106">
                  <c:v>93.623000000000005</c:v>
                </c:pt>
                <c:pt idx="107">
                  <c:v>93.072999999999993</c:v>
                </c:pt>
                <c:pt idx="108">
                  <c:v>92.552999999999997</c:v>
                </c:pt>
                <c:pt idx="109">
                  <c:v>92.632999999999996</c:v>
                </c:pt>
                <c:pt idx="110">
                  <c:v>92.552999999999997</c:v>
                </c:pt>
                <c:pt idx="111">
                  <c:v>92.433000000000007</c:v>
                </c:pt>
                <c:pt idx="112">
                  <c:v>93.102999999999994</c:v>
                </c:pt>
                <c:pt idx="113">
                  <c:v>92.602999999999994</c:v>
                </c:pt>
                <c:pt idx="114">
                  <c:v>93.513000000000005</c:v>
                </c:pt>
                <c:pt idx="115">
                  <c:v>93.403000000000006</c:v>
                </c:pt>
                <c:pt idx="116">
                  <c:v>93.433000000000007</c:v>
                </c:pt>
                <c:pt idx="117">
                  <c:v>93.063000000000002</c:v>
                </c:pt>
                <c:pt idx="118">
                  <c:v>#N/A</c:v>
                </c:pt>
                <c:pt idx="119">
                  <c:v>92.643000000000001</c:v>
                </c:pt>
                <c:pt idx="120">
                  <c:v>92.602999999999994</c:v>
                </c:pt>
                <c:pt idx="121">
                  <c:v>93.382999999999996</c:v>
                </c:pt>
                <c:pt idx="122">
                  <c:v>93.033000000000001</c:v>
                </c:pt>
                <c:pt idx="123">
                  <c:v>93.132999999999996</c:v>
                </c:pt>
                <c:pt idx="124">
                  <c:v>93.462999999999994</c:v>
                </c:pt>
                <c:pt idx="125">
                  <c:v>92.933000000000007</c:v>
                </c:pt>
                <c:pt idx="126">
                  <c:v>92.933000000000007</c:v>
                </c:pt>
                <c:pt idx="127">
                  <c:v>93.072999999999993</c:v>
                </c:pt>
                <c:pt idx="128">
                  <c:v>93.003</c:v>
                </c:pt>
                <c:pt idx="129">
                  <c:v>92.983000000000004</c:v>
                </c:pt>
                <c:pt idx="130">
                  <c:v>93.033000000000001</c:v>
                </c:pt>
                <c:pt idx="131">
                  <c:v>92.733000000000004</c:v>
                </c:pt>
                <c:pt idx="132">
                  <c:v>92.632999999999996</c:v>
                </c:pt>
                <c:pt idx="133">
                  <c:v>92.733000000000004</c:v>
                </c:pt>
                <c:pt idx="134">
                  <c:v>92.332999999999998</c:v>
                </c:pt>
                <c:pt idx="135">
                  <c:v>92.632999999999996</c:v>
                </c:pt>
                <c:pt idx="136">
                  <c:v>92.332999999999998</c:v>
                </c:pt>
                <c:pt idx="137">
                  <c:v>92.933000000000007</c:v>
                </c:pt>
                <c:pt idx="138">
                  <c:v>93.332999999999998</c:v>
                </c:pt>
                <c:pt idx="139">
                  <c:v>92.832999999999998</c:v>
                </c:pt>
                <c:pt idx="140">
                  <c:v>92.783000000000001</c:v>
                </c:pt>
                <c:pt idx="141">
                  <c:v>92.733000000000004</c:v>
                </c:pt>
                <c:pt idx="142">
                  <c:v>92.733000000000004</c:v>
                </c:pt>
                <c:pt idx="143">
                  <c:v>92.733000000000004</c:v>
                </c:pt>
                <c:pt idx="144">
                  <c:v>92.283000000000001</c:v>
                </c:pt>
                <c:pt idx="145">
                  <c:v>92.132999999999996</c:v>
                </c:pt>
                <c:pt idx="146">
                  <c:v>92.033000000000001</c:v>
                </c:pt>
                <c:pt idx="147">
                  <c:v>91.983000000000004</c:v>
                </c:pt>
                <c:pt idx="148">
                  <c:v>91.843000000000004</c:v>
                </c:pt>
                <c:pt idx="149">
                  <c:v>92.332999999999998</c:v>
                </c:pt>
                <c:pt idx="150">
                  <c:v>92.332999999999998</c:v>
                </c:pt>
                <c:pt idx="151">
                  <c:v>92.132999999999996</c:v>
                </c:pt>
                <c:pt idx="152">
                  <c:v>92.132999999999996</c:v>
                </c:pt>
                <c:pt idx="153">
                  <c:v>92.632999999999996</c:v>
                </c:pt>
                <c:pt idx="154">
                  <c:v>92.332999999999998</c:v>
                </c:pt>
                <c:pt idx="155">
                  <c:v>93.082999999999998</c:v>
                </c:pt>
                <c:pt idx="156">
                  <c:v>93.033000000000001</c:v>
                </c:pt>
                <c:pt idx="157">
                  <c:v>93.132999999999996</c:v>
                </c:pt>
                <c:pt idx="158">
                  <c:v>93.033000000000001</c:v>
                </c:pt>
                <c:pt idx="159">
                  <c:v>93.132999999999996</c:v>
                </c:pt>
                <c:pt idx="160">
                  <c:v>93.132999999999996</c:v>
                </c:pt>
                <c:pt idx="161">
                  <c:v>93.033000000000001</c:v>
                </c:pt>
                <c:pt idx="162">
                  <c:v>93.082999999999998</c:v>
                </c:pt>
                <c:pt idx="163">
                  <c:v>93.132999999999996</c:v>
                </c:pt>
                <c:pt idx="164">
                  <c:v>92.832999999999998</c:v>
                </c:pt>
                <c:pt idx="165">
                  <c:v>92.933000000000007</c:v>
                </c:pt>
                <c:pt idx="166">
                  <c:v>92.933000000000007</c:v>
                </c:pt>
                <c:pt idx="167">
                  <c:v>92.882999999999996</c:v>
                </c:pt>
                <c:pt idx="168">
                  <c:v>92.882999999999996</c:v>
                </c:pt>
                <c:pt idx="169">
                  <c:v>93.433000000000007</c:v>
                </c:pt>
                <c:pt idx="170">
                  <c:v>92.933000000000007</c:v>
                </c:pt>
                <c:pt idx="171">
                  <c:v>92.882999999999996</c:v>
                </c:pt>
                <c:pt idx="172">
                  <c:v>92.783000000000001</c:v>
                </c:pt>
                <c:pt idx="173">
                  <c:v>93.033000000000001</c:v>
                </c:pt>
                <c:pt idx="174">
                  <c:v>93.332999999999998</c:v>
                </c:pt>
                <c:pt idx="175">
                  <c:v>93.132999999999996</c:v>
                </c:pt>
                <c:pt idx="176">
                  <c:v>92.933000000000007</c:v>
                </c:pt>
                <c:pt idx="177">
                  <c:v>92.983000000000004</c:v>
                </c:pt>
                <c:pt idx="178">
                  <c:v>92.733000000000004</c:v>
                </c:pt>
                <c:pt idx="179">
                  <c:v>92.733000000000004</c:v>
                </c:pt>
                <c:pt idx="180">
                  <c:v>92.632999999999996</c:v>
                </c:pt>
                <c:pt idx="181">
                  <c:v>92.832999999999998</c:v>
                </c:pt>
                <c:pt idx="182">
                  <c:v>92.683000000000007</c:v>
                </c:pt>
                <c:pt idx="183">
                  <c:v>92.483000000000004</c:v>
                </c:pt>
                <c:pt idx="184">
                  <c:v>92.683000000000007</c:v>
                </c:pt>
                <c:pt idx="185">
                  <c:v>92.533000000000001</c:v>
                </c:pt>
                <c:pt idx="186">
                  <c:v>93.382999999999996</c:v>
                </c:pt>
                <c:pt idx="187">
                  <c:v>92.983000000000004</c:v>
                </c:pt>
                <c:pt idx="188">
                  <c:v>93.382999999999996</c:v>
                </c:pt>
                <c:pt idx="189">
                  <c:v>93.332999999999998</c:v>
                </c:pt>
                <c:pt idx="190">
                  <c:v>93.033000000000001</c:v>
                </c:pt>
                <c:pt idx="191">
                  <c:v>92.783000000000001</c:v>
                </c:pt>
                <c:pt idx="192">
                  <c:v>92.483000000000004</c:v>
                </c:pt>
                <c:pt idx="193">
                  <c:v>92.283000000000001</c:v>
                </c:pt>
                <c:pt idx="194">
                  <c:v>92.533000000000001</c:v>
                </c:pt>
                <c:pt idx="195">
                  <c:v>92.483000000000004</c:v>
                </c:pt>
                <c:pt idx="196">
                  <c:v>93.233000000000004</c:v>
                </c:pt>
                <c:pt idx="197">
                  <c:v>92.332999999999998</c:v>
                </c:pt>
                <c:pt idx="198">
                  <c:v>92.283000000000001</c:v>
                </c:pt>
                <c:pt idx="199">
                  <c:v>93.283000000000001</c:v>
                </c:pt>
                <c:pt idx="200">
                  <c:v>93.132999999999996</c:v>
                </c:pt>
                <c:pt idx="201">
                  <c:v>92.832999999999998</c:v>
                </c:pt>
                <c:pt idx="202">
                  <c:v>93.582999999999998</c:v>
                </c:pt>
                <c:pt idx="203">
                  <c:v>93.433000000000007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A6-459F-8F6F-D4D7B868EE41}"/>
            </c:ext>
          </c:extLst>
        </c:ser>
        <c:dLbls/>
        <c:marker val="1"/>
        <c:axId val="77716096"/>
        <c:axId val="78185216"/>
      </c:lineChart>
      <c:dateAx>
        <c:axId val="7771609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185216"/>
        <c:crosses val="autoZero"/>
        <c:auto val="1"/>
        <c:lblOffset val="100"/>
        <c:baseTimeUnit val="months"/>
      </c:dateAx>
      <c:valAx>
        <c:axId val="78185216"/>
        <c:scaling>
          <c:orientation val="minMax"/>
          <c:min val="89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71609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PO0980200U0003</a:t>
            </a:r>
          </a:p>
        </c:rich>
      </c:tx>
    </c:title>
    <c:plotArea>
      <c:layout/>
      <c:lineChart>
        <c:grouping val="standard"/>
        <c:dLbls/>
        <c:marker val="1"/>
        <c:axId val="78080256"/>
        <c:axId val="7809472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PO0980200U0003!$B$4:$DO$4</c:f>
              <c:numCache>
                <c:formatCode>mm/yy</c:formatCode>
                <c:ptCount val="118"/>
                <c:pt idx="0">
                  <c:v>39142</c:v>
                </c:pt>
                <c:pt idx="1">
                  <c:v>39173</c:v>
                </c:pt>
                <c:pt idx="2">
                  <c:v>39203</c:v>
                </c:pt>
                <c:pt idx="3">
                  <c:v>39234</c:v>
                </c:pt>
                <c:pt idx="4">
                  <c:v>39264</c:v>
                </c:pt>
                <c:pt idx="5">
                  <c:v>39295</c:v>
                </c:pt>
                <c:pt idx="6">
                  <c:v>39326</c:v>
                </c:pt>
                <c:pt idx="7">
                  <c:v>39356</c:v>
                </c:pt>
                <c:pt idx="8">
                  <c:v>39387</c:v>
                </c:pt>
                <c:pt idx="9">
                  <c:v>39417</c:v>
                </c:pt>
                <c:pt idx="10">
                  <c:v>39448</c:v>
                </c:pt>
                <c:pt idx="11">
                  <c:v>39479</c:v>
                </c:pt>
                <c:pt idx="12">
                  <c:v>39508</c:v>
                </c:pt>
                <c:pt idx="13">
                  <c:v>39539</c:v>
                </c:pt>
                <c:pt idx="14">
                  <c:v>39569</c:v>
                </c:pt>
                <c:pt idx="15">
                  <c:v>39600</c:v>
                </c:pt>
                <c:pt idx="16">
                  <c:v>39630</c:v>
                </c:pt>
                <c:pt idx="17">
                  <c:v>39661</c:v>
                </c:pt>
                <c:pt idx="18">
                  <c:v>39692</c:v>
                </c:pt>
                <c:pt idx="19">
                  <c:v>39722</c:v>
                </c:pt>
                <c:pt idx="20">
                  <c:v>39753</c:v>
                </c:pt>
                <c:pt idx="21">
                  <c:v>39783</c:v>
                </c:pt>
                <c:pt idx="22">
                  <c:v>39814</c:v>
                </c:pt>
                <c:pt idx="23">
                  <c:v>39845</c:v>
                </c:pt>
                <c:pt idx="24">
                  <c:v>39873</c:v>
                </c:pt>
                <c:pt idx="25">
                  <c:v>39904</c:v>
                </c:pt>
                <c:pt idx="26">
                  <c:v>39934</c:v>
                </c:pt>
                <c:pt idx="27">
                  <c:v>39965</c:v>
                </c:pt>
                <c:pt idx="28">
                  <c:v>39995</c:v>
                </c:pt>
                <c:pt idx="29">
                  <c:v>40026</c:v>
                </c:pt>
                <c:pt idx="30">
                  <c:v>40057</c:v>
                </c:pt>
                <c:pt idx="31">
                  <c:v>40087</c:v>
                </c:pt>
                <c:pt idx="32">
                  <c:v>40118</c:v>
                </c:pt>
                <c:pt idx="33">
                  <c:v>40148</c:v>
                </c:pt>
                <c:pt idx="34">
                  <c:v>40179</c:v>
                </c:pt>
                <c:pt idx="35">
                  <c:v>40210</c:v>
                </c:pt>
                <c:pt idx="36">
                  <c:v>40238</c:v>
                </c:pt>
                <c:pt idx="37">
                  <c:v>40269</c:v>
                </c:pt>
                <c:pt idx="38">
                  <c:v>40299</c:v>
                </c:pt>
                <c:pt idx="39">
                  <c:v>40330</c:v>
                </c:pt>
                <c:pt idx="40">
                  <c:v>40360</c:v>
                </c:pt>
                <c:pt idx="41">
                  <c:v>40391</c:v>
                </c:pt>
                <c:pt idx="42">
                  <c:v>40422</c:v>
                </c:pt>
                <c:pt idx="43">
                  <c:v>40452</c:v>
                </c:pt>
                <c:pt idx="44">
                  <c:v>40483</c:v>
                </c:pt>
                <c:pt idx="45">
                  <c:v>40513</c:v>
                </c:pt>
                <c:pt idx="46">
                  <c:v>40544</c:v>
                </c:pt>
                <c:pt idx="47">
                  <c:v>40575</c:v>
                </c:pt>
                <c:pt idx="48">
                  <c:v>40603</c:v>
                </c:pt>
                <c:pt idx="49">
                  <c:v>40634</c:v>
                </c:pt>
                <c:pt idx="50">
                  <c:v>40664</c:v>
                </c:pt>
                <c:pt idx="51">
                  <c:v>40695</c:v>
                </c:pt>
                <c:pt idx="52">
                  <c:v>40725</c:v>
                </c:pt>
                <c:pt idx="53">
                  <c:v>40756</c:v>
                </c:pt>
                <c:pt idx="54">
                  <c:v>40787</c:v>
                </c:pt>
                <c:pt idx="55">
                  <c:v>40817</c:v>
                </c:pt>
                <c:pt idx="56">
                  <c:v>40848</c:v>
                </c:pt>
                <c:pt idx="57">
                  <c:v>40878</c:v>
                </c:pt>
                <c:pt idx="58">
                  <c:v>40909</c:v>
                </c:pt>
                <c:pt idx="59">
                  <c:v>40940</c:v>
                </c:pt>
                <c:pt idx="60">
                  <c:v>40969</c:v>
                </c:pt>
                <c:pt idx="61">
                  <c:v>41000</c:v>
                </c:pt>
                <c:pt idx="62">
                  <c:v>41030</c:v>
                </c:pt>
                <c:pt idx="63">
                  <c:v>41061</c:v>
                </c:pt>
                <c:pt idx="64">
                  <c:v>41091</c:v>
                </c:pt>
                <c:pt idx="65">
                  <c:v>41122</c:v>
                </c:pt>
                <c:pt idx="66">
                  <c:v>41153</c:v>
                </c:pt>
                <c:pt idx="67">
                  <c:v>41183</c:v>
                </c:pt>
                <c:pt idx="68">
                  <c:v>41214</c:v>
                </c:pt>
                <c:pt idx="69">
                  <c:v>41244</c:v>
                </c:pt>
                <c:pt idx="70">
                  <c:v>41275</c:v>
                </c:pt>
                <c:pt idx="71">
                  <c:v>41306</c:v>
                </c:pt>
                <c:pt idx="72">
                  <c:v>41334</c:v>
                </c:pt>
                <c:pt idx="73">
                  <c:v>41365</c:v>
                </c:pt>
                <c:pt idx="74">
                  <c:v>41395</c:v>
                </c:pt>
                <c:pt idx="75">
                  <c:v>41426</c:v>
                </c:pt>
                <c:pt idx="76">
                  <c:v>41456</c:v>
                </c:pt>
                <c:pt idx="77">
                  <c:v>41487</c:v>
                </c:pt>
                <c:pt idx="78">
                  <c:v>41518</c:v>
                </c:pt>
                <c:pt idx="79">
                  <c:v>41548</c:v>
                </c:pt>
                <c:pt idx="80">
                  <c:v>41579</c:v>
                </c:pt>
                <c:pt idx="81">
                  <c:v>41609</c:v>
                </c:pt>
                <c:pt idx="82">
                  <c:v>41640</c:v>
                </c:pt>
                <c:pt idx="83">
                  <c:v>41671</c:v>
                </c:pt>
                <c:pt idx="84">
                  <c:v>41699</c:v>
                </c:pt>
                <c:pt idx="85">
                  <c:v>41730</c:v>
                </c:pt>
                <c:pt idx="86">
                  <c:v>41760</c:v>
                </c:pt>
                <c:pt idx="87">
                  <c:v>41791</c:v>
                </c:pt>
                <c:pt idx="88">
                  <c:v>41821</c:v>
                </c:pt>
                <c:pt idx="89">
                  <c:v>41852</c:v>
                </c:pt>
                <c:pt idx="90">
                  <c:v>41883</c:v>
                </c:pt>
                <c:pt idx="91">
                  <c:v>41913</c:v>
                </c:pt>
                <c:pt idx="92">
                  <c:v>41944</c:v>
                </c:pt>
                <c:pt idx="93">
                  <c:v>41974</c:v>
                </c:pt>
                <c:pt idx="94">
                  <c:v>42005</c:v>
                </c:pt>
                <c:pt idx="95">
                  <c:v>42036</c:v>
                </c:pt>
                <c:pt idx="96">
                  <c:v>42064</c:v>
                </c:pt>
                <c:pt idx="97">
                  <c:v>42095</c:v>
                </c:pt>
                <c:pt idx="98">
                  <c:v>42125</c:v>
                </c:pt>
                <c:pt idx="99">
                  <c:v>42156</c:v>
                </c:pt>
                <c:pt idx="100">
                  <c:v>42186</c:v>
                </c:pt>
                <c:pt idx="101">
                  <c:v>42217</c:v>
                </c:pt>
                <c:pt idx="102">
                  <c:v>42248</c:v>
                </c:pt>
                <c:pt idx="103">
                  <c:v>42278</c:v>
                </c:pt>
                <c:pt idx="104">
                  <c:v>42309</c:v>
                </c:pt>
                <c:pt idx="105">
                  <c:v>42339</c:v>
                </c:pt>
                <c:pt idx="106">
                  <c:v>42370</c:v>
                </c:pt>
                <c:pt idx="107">
                  <c:v>42401</c:v>
                </c:pt>
                <c:pt idx="108">
                  <c:v>42430</c:v>
                </c:pt>
                <c:pt idx="109">
                  <c:v>42461</c:v>
                </c:pt>
                <c:pt idx="110">
                  <c:v>42491</c:v>
                </c:pt>
                <c:pt idx="111">
                  <c:v>42522</c:v>
                </c:pt>
                <c:pt idx="112">
                  <c:v>42552</c:v>
                </c:pt>
                <c:pt idx="113">
                  <c:v>42583</c:v>
                </c:pt>
                <c:pt idx="114">
                  <c:v>42614</c:v>
                </c:pt>
                <c:pt idx="115">
                  <c:v>42644</c:v>
                </c:pt>
                <c:pt idx="116">
                  <c:v>42675</c:v>
                </c:pt>
                <c:pt idx="117">
                  <c:v>42705</c:v>
                </c:pt>
              </c:numCache>
            </c:numRef>
          </c:cat>
          <c:val>
            <c:numRef>
              <c:f>PO0980200U0003!$B$5:$DO$5</c:f>
              <c:numCache>
                <c:formatCode>General</c:formatCode>
                <c:ptCount val="118"/>
                <c:pt idx="0">
                  <c:v>6.2</c:v>
                </c:pt>
                <c:pt idx="1">
                  <c:v>6.9</c:v>
                </c:pt>
                <c:pt idx="2">
                  <c:v>6.7</c:v>
                </c:pt>
                <c:pt idx="3">
                  <c:v>6.75</c:v>
                </c:pt>
                <c:pt idx="4">
                  <c:v>#N/A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7.7</c:v>
                </c:pt>
                <c:pt idx="9">
                  <c:v>7.6</c:v>
                </c:pt>
                <c:pt idx="10">
                  <c:v>7.4</c:v>
                </c:pt>
                <c:pt idx="11">
                  <c:v>6.8</c:v>
                </c:pt>
                <c:pt idx="12">
                  <c:v>7.8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5.96</c:v>
                </c:pt>
                <c:pt idx="23">
                  <c:v>5.5</c:v>
                </c:pt>
                <c:pt idx="24">
                  <c:v>5.75</c:v>
                </c:pt>
                <c:pt idx="25">
                  <c:v>6.1</c:v>
                </c:pt>
                <c:pt idx="26">
                  <c:v>5.75</c:v>
                </c:pt>
                <c:pt idx="27">
                  <c:v>5.8</c:v>
                </c:pt>
                <c:pt idx="28">
                  <c:v>6.05</c:v>
                </c:pt>
                <c:pt idx="29">
                  <c:v>6.32</c:v>
                </c:pt>
                <c:pt idx="30">
                  <c:v>5.1100000000000003</c:v>
                </c:pt>
                <c:pt idx="31">
                  <c:v>6.56</c:v>
                </c:pt>
                <c:pt idx="32">
                  <c:v>#N/A</c:v>
                </c:pt>
                <c:pt idx="33">
                  <c:v>5.72</c:v>
                </c:pt>
                <c:pt idx="34">
                  <c:v>5.9</c:v>
                </c:pt>
                <c:pt idx="35">
                  <c:v>6.5</c:v>
                </c:pt>
                <c:pt idx="36">
                  <c:v>#N/A</c:v>
                </c:pt>
                <c:pt idx="37">
                  <c:v>5.8</c:v>
                </c:pt>
                <c:pt idx="38">
                  <c:v>5</c:v>
                </c:pt>
                <c:pt idx="39">
                  <c:v>5.9</c:v>
                </c:pt>
                <c:pt idx="40">
                  <c:v>5.8</c:v>
                </c:pt>
                <c:pt idx="41">
                  <c:v>6.52</c:v>
                </c:pt>
                <c:pt idx="42">
                  <c:v>5.53</c:v>
                </c:pt>
                <c:pt idx="43">
                  <c:v>5.8</c:v>
                </c:pt>
                <c:pt idx="44">
                  <c:v>5.9</c:v>
                </c:pt>
                <c:pt idx="45">
                  <c:v>6.1</c:v>
                </c:pt>
                <c:pt idx="46">
                  <c:v>5.8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5.8</c:v>
                </c:pt>
                <c:pt idx="52">
                  <c:v>5.3</c:v>
                </c:pt>
                <c:pt idx="53">
                  <c:v>5.35</c:v>
                </c:pt>
                <c:pt idx="54">
                  <c:v>5.4</c:v>
                </c:pt>
                <c:pt idx="55">
                  <c:v>5.45</c:v>
                </c:pt>
                <c:pt idx="56">
                  <c:v>5.6</c:v>
                </c:pt>
                <c:pt idx="57">
                  <c:v>5.5</c:v>
                </c:pt>
                <c:pt idx="58">
                  <c:v>6.1</c:v>
                </c:pt>
                <c:pt idx="59">
                  <c:v>6.3</c:v>
                </c:pt>
                <c:pt idx="60">
                  <c:v>6.4</c:v>
                </c:pt>
                <c:pt idx="61">
                  <c:v>6.4</c:v>
                </c:pt>
                <c:pt idx="62">
                  <c:v>6.45</c:v>
                </c:pt>
                <c:pt idx="63">
                  <c:v>6</c:v>
                </c:pt>
                <c:pt idx="64">
                  <c:v>6</c:v>
                </c:pt>
                <c:pt idx="65">
                  <c:v>6.3</c:v>
                </c:pt>
                <c:pt idx="66">
                  <c:v>6</c:v>
                </c:pt>
                <c:pt idx="67">
                  <c:v>6</c:v>
                </c:pt>
                <c:pt idx="68">
                  <c:v>6.25</c:v>
                </c:pt>
                <c:pt idx="69">
                  <c:v>5.3</c:v>
                </c:pt>
                <c:pt idx="70">
                  <c:v>5.3</c:v>
                </c:pt>
                <c:pt idx="71">
                  <c:v>5.3</c:v>
                </c:pt>
                <c:pt idx="72">
                  <c:v>5.4</c:v>
                </c:pt>
                <c:pt idx="73">
                  <c:v>5.3</c:v>
                </c:pt>
                <c:pt idx="74">
                  <c:v>5.3</c:v>
                </c:pt>
                <c:pt idx="75">
                  <c:v>5.45</c:v>
                </c:pt>
                <c:pt idx="76">
                  <c:v>5.4</c:v>
                </c:pt>
                <c:pt idx="77">
                  <c:v>5.3</c:v>
                </c:pt>
                <c:pt idx="78">
                  <c:v>5.4</c:v>
                </c:pt>
                <c:pt idx="79">
                  <c:v>5.6</c:v>
                </c:pt>
                <c:pt idx="80">
                  <c:v>5.95</c:v>
                </c:pt>
                <c:pt idx="81">
                  <c:v>5.45</c:v>
                </c:pt>
                <c:pt idx="82">
                  <c:v>5.4</c:v>
                </c:pt>
                <c:pt idx="83">
                  <c:v>5.5</c:v>
                </c:pt>
                <c:pt idx="84">
                  <c:v>5.45</c:v>
                </c:pt>
                <c:pt idx="85">
                  <c:v>5.5</c:v>
                </c:pt>
                <c:pt idx="86">
                  <c:v>5.6</c:v>
                </c:pt>
                <c:pt idx="87">
                  <c:v>5.36</c:v>
                </c:pt>
                <c:pt idx="88">
                  <c:v>5.3</c:v>
                </c:pt>
                <c:pt idx="89">
                  <c:v>5.3</c:v>
                </c:pt>
                <c:pt idx="90">
                  <c:v>5.5</c:v>
                </c:pt>
                <c:pt idx="91">
                  <c:v>5.8</c:v>
                </c:pt>
                <c:pt idx="92">
                  <c:v>5.6</c:v>
                </c:pt>
                <c:pt idx="93">
                  <c:v>5.5</c:v>
                </c:pt>
                <c:pt idx="94">
                  <c:v>5.2</c:v>
                </c:pt>
                <c:pt idx="95">
                  <c:v>5.5</c:v>
                </c:pt>
                <c:pt idx="96">
                  <c:v>5.6</c:v>
                </c:pt>
                <c:pt idx="97">
                  <c:v>5.8</c:v>
                </c:pt>
                <c:pt idx="98">
                  <c:v>5.7</c:v>
                </c:pt>
                <c:pt idx="99">
                  <c:v>5.45</c:v>
                </c:pt>
                <c:pt idx="100">
                  <c:v>4.8499999999999996</c:v>
                </c:pt>
                <c:pt idx="101">
                  <c:v>4.8</c:v>
                </c:pt>
                <c:pt idx="102">
                  <c:v>4.9000000000000004</c:v>
                </c:pt>
                <c:pt idx="103">
                  <c:v>4.8</c:v>
                </c:pt>
                <c:pt idx="104">
                  <c:v>5.0999999999999996</c:v>
                </c:pt>
                <c:pt idx="105">
                  <c:v>5.25</c:v>
                </c:pt>
                <c:pt idx="106">
                  <c:v>5.5</c:v>
                </c:pt>
                <c:pt idx="107">
                  <c:v>5.6</c:v>
                </c:pt>
                <c:pt idx="108">
                  <c:v>5.55</c:v>
                </c:pt>
                <c:pt idx="109">
                  <c:v>5.55</c:v>
                </c:pt>
                <c:pt idx="110">
                  <c:v>5.6</c:v>
                </c:pt>
                <c:pt idx="111">
                  <c:v>5.4</c:v>
                </c:pt>
                <c:pt idx="112">
                  <c:v>5.6</c:v>
                </c:pt>
                <c:pt idx="113">
                  <c:v>5.3</c:v>
                </c:pt>
                <c:pt idx="114">
                  <c:v>5.4</c:v>
                </c:pt>
                <c:pt idx="115">
                  <c:v>5.6</c:v>
                </c:pt>
                <c:pt idx="116">
                  <c:v>5.6</c:v>
                </c:pt>
                <c:pt idx="117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7-41C7-8CE4-166EF4FD6BFB}"/>
            </c:ext>
          </c:extLst>
        </c:ser>
        <c:dLbls/>
        <c:marker val="1"/>
        <c:axId val="78080256"/>
        <c:axId val="78094720"/>
      </c:lineChart>
      <c:dateAx>
        <c:axId val="7808025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094720"/>
        <c:crosses val="autoZero"/>
        <c:auto val="1"/>
        <c:lblOffset val="100"/>
        <c:baseTimeUnit val="months"/>
      </c:dateAx>
      <c:valAx>
        <c:axId val="78094720"/>
        <c:scaling>
          <c:orientation val="minMax"/>
          <c:min val="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808025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PO0980200U0003</a:t>
            </a:r>
          </a:p>
        </c:rich>
      </c:tx>
    </c:title>
    <c:plotArea>
      <c:layout/>
      <c:lineChart>
        <c:grouping val="standard"/>
        <c:dLbls/>
        <c:marker val="1"/>
        <c:axId val="78140928"/>
        <c:axId val="7814284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PO0980200U0003!$B$38:$DO$38</c:f>
              <c:numCache>
                <c:formatCode>mm/yy</c:formatCode>
                <c:ptCount val="118"/>
                <c:pt idx="0">
                  <c:v>39142</c:v>
                </c:pt>
                <c:pt idx="1">
                  <c:v>39173</c:v>
                </c:pt>
                <c:pt idx="2">
                  <c:v>39203</c:v>
                </c:pt>
                <c:pt idx="3">
                  <c:v>39234</c:v>
                </c:pt>
                <c:pt idx="4">
                  <c:v>39264</c:v>
                </c:pt>
                <c:pt idx="5">
                  <c:v>39295</c:v>
                </c:pt>
                <c:pt idx="6">
                  <c:v>39326</c:v>
                </c:pt>
                <c:pt idx="7">
                  <c:v>39356</c:v>
                </c:pt>
                <c:pt idx="8">
                  <c:v>39387</c:v>
                </c:pt>
                <c:pt idx="9">
                  <c:v>39417</c:v>
                </c:pt>
                <c:pt idx="10">
                  <c:v>39448</c:v>
                </c:pt>
                <c:pt idx="11">
                  <c:v>39479</c:v>
                </c:pt>
                <c:pt idx="12">
                  <c:v>39508</c:v>
                </c:pt>
                <c:pt idx="13">
                  <c:v>39539</c:v>
                </c:pt>
                <c:pt idx="14">
                  <c:v>39569</c:v>
                </c:pt>
                <c:pt idx="15">
                  <c:v>39600</c:v>
                </c:pt>
                <c:pt idx="16">
                  <c:v>39630</c:v>
                </c:pt>
                <c:pt idx="17">
                  <c:v>39661</c:v>
                </c:pt>
                <c:pt idx="18">
                  <c:v>39692</c:v>
                </c:pt>
                <c:pt idx="19">
                  <c:v>39722</c:v>
                </c:pt>
                <c:pt idx="20">
                  <c:v>39753</c:v>
                </c:pt>
                <c:pt idx="21">
                  <c:v>39783</c:v>
                </c:pt>
                <c:pt idx="22">
                  <c:v>39814</c:v>
                </c:pt>
                <c:pt idx="23">
                  <c:v>39845</c:v>
                </c:pt>
                <c:pt idx="24">
                  <c:v>39873</c:v>
                </c:pt>
                <c:pt idx="25">
                  <c:v>39904</c:v>
                </c:pt>
                <c:pt idx="26">
                  <c:v>39934</c:v>
                </c:pt>
                <c:pt idx="27">
                  <c:v>39965</c:v>
                </c:pt>
                <c:pt idx="28">
                  <c:v>39995</c:v>
                </c:pt>
                <c:pt idx="29">
                  <c:v>40026</c:v>
                </c:pt>
                <c:pt idx="30">
                  <c:v>40057</c:v>
                </c:pt>
                <c:pt idx="31">
                  <c:v>40087</c:v>
                </c:pt>
                <c:pt idx="32">
                  <c:v>40118</c:v>
                </c:pt>
                <c:pt idx="33">
                  <c:v>40148</c:v>
                </c:pt>
                <c:pt idx="34">
                  <c:v>40179</c:v>
                </c:pt>
                <c:pt idx="35">
                  <c:v>40210</c:v>
                </c:pt>
                <c:pt idx="36">
                  <c:v>40238</c:v>
                </c:pt>
                <c:pt idx="37">
                  <c:v>40269</c:v>
                </c:pt>
                <c:pt idx="38">
                  <c:v>40299</c:v>
                </c:pt>
                <c:pt idx="39">
                  <c:v>40330</c:v>
                </c:pt>
                <c:pt idx="40">
                  <c:v>40360</c:v>
                </c:pt>
                <c:pt idx="41">
                  <c:v>40391</c:v>
                </c:pt>
                <c:pt idx="42">
                  <c:v>40422</c:v>
                </c:pt>
                <c:pt idx="43">
                  <c:v>40452</c:v>
                </c:pt>
                <c:pt idx="44">
                  <c:v>40483</c:v>
                </c:pt>
                <c:pt idx="45">
                  <c:v>40513</c:v>
                </c:pt>
                <c:pt idx="46">
                  <c:v>40544</c:v>
                </c:pt>
                <c:pt idx="47">
                  <c:v>40575</c:v>
                </c:pt>
                <c:pt idx="48">
                  <c:v>40603</c:v>
                </c:pt>
                <c:pt idx="49">
                  <c:v>40634</c:v>
                </c:pt>
                <c:pt idx="50">
                  <c:v>40664</c:v>
                </c:pt>
                <c:pt idx="51">
                  <c:v>40695</c:v>
                </c:pt>
                <c:pt idx="52">
                  <c:v>40725</c:v>
                </c:pt>
                <c:pt idx="53">
                  <c:v>40756</c:v>
                </c:pt>
                <c:pt idx="54">
                  <c:v>40787</c:v>
                </c:pt>
                <c:pt idx="55">
                  <c:v>40817</c:v>
                </c:pt>
                <c:pt idx="56">
                  <c:v>40848</c:v>
                </c:pt>
                <c:pt idx="57">
                  <c:v>40878</c:v>
                </c:pt>
                <c:pt idx="58">
                  <c:v>40909</c:v>
                </c:pt>
                <c:pt idx="59">
                  <c:v>40940</c:v>
                </c:pt>
                <c:pt idx="60">
                  <c:v>40969</c:v>
                </c:pt>
                <c:pt idx="61">
                  <c:v>41000</c:v>
                </c:pt>
                <c:pt idx="62">
                  <c:v>41030</c:v>
                </c:pt>
                <c:pt idx="63">
                  <c:v>41061</c:v>
                </c:pt>
                <c:pt idx="64">
                  <c:v>41091</c:v>
                </c:pt>
                <c:pt idx="65">
                  <c:v>41122</c:v>
                </c:pt>
                <c:pt idx="66">
                  <c:v>41153</c:v>
                </c:pt>
                <c:pt idx="67">
                  <c:v>41183</c:v>
                </c:pt>
                <c:pt idx="68">
                  <c:v>41214</c:v>
                </c:pt>
                <c:pt idx="69">
                  <c:v>41244</c:v>
                </c:pt>
                <c:pt idx="70">
                  <c:v>41275</c:v>
                </c:pt>
                <c:pt idx="71">
                  <c:v>41306</c:v>
                </c:pt>
                <c:pt idx="72">
                  <c:v>41334</c:v>
                </c:pt>
                <c:pt idx="73">
                  <c:v>41365</c:v>
                </c:pt>
                <c:pt idx="74">
                  <c:v>41395</c:v>
                </c:pt>
                <c:pt idx="75">
                  <c:v>41426</c:v>
                </c:pt>
                <c:pt idx="76">
                  <c:v>41456</c:v>
                </c:pt>
                <c:pt idx="77">
                  <c:v>41487</c:v>
                </c:pt>
                <c:pt idx="78">
                  <c:v>41518</c:v>
                </c:pt>
                <c:pt idx="79">
                  <c:v>41548</c:v>
                </c:pt>
                <c:pt idx="80">
                  <c:v>41579</c:v>
                </c:pt>
                <c:pt idx="81">
                  <c:v>41609</c:v>
                </c:pt>
                <c:pt idx="82">
                  <c:v>41640</c:v>
                </c:pt>
                <c:pt idx="83">
                  <c:v>41671</c:v>
                </c:pt>
                <c:pt idx="84">
                  <c:v>41699</c:v>
                </c:pt>
                <c:pt idx="85">
                  <c:v>41730</c:v>
                </c:pt>
                <c:pt idx="86">
                  <c:v>41760</c:v>
                </c:pt>
                <c:pt idx="87">
                  <c:v>41791</c:v>
                </c:pt>
                <c:pt idx="88">
                  <c:v>41821</c:v>
                </c:pt>
                <c:pt idx="89">
                  <c:v>41852</c:v>
                </c:pt>
                <c:pt idx="90">
                  <c:v>41883</c:v>
                </c:pt>
                <c:pt idx="91">
                  <c:v>41913</c:v>
                </c:pt>
                <c:pt idx="92">
                  <c:v>41944</c:v>
                </c:pt>
                <c:pt idx="93">
                  <c:v>41974</c:v>
                </c:pt>
                <c:pt idx="94">
                  <c:v>42005</c:v>
                </c:pt>
                <c:pt idx="95">
                  <c:v>42036</c:v>
                </c:pt>
                <c:pt idx="96">
                  <c:v>42064</c:v>
                </c:pt>
                <c:pt idx="97">
                  <c:v>42095</c:v>
                </c:pt>
                <c:pt idx="98">
                  <c:v>42125</c:v>
                </c:pt>
                <c:pt idx="99">
                  <c:v>42156</c:v>
                </c:pt>
                <c:pt idx="100">
                  <c:v>42186</c:v>
                </c:pt>
                <c:pt idx="101">
                  <c:v>42217</c:v>
                </c:pt>
                <c:pt idx="102">
                  <c:v>42248</c:v>
                </c:pt>
                <c:pt idx="103">
                  <c:v>42278</c:v>
                </c:pt>
                <c:pt idx="104">
                  <c:v>42309</c:v>
                </c:pt>
                <c:pt idx="105">
                  <c:v>42339</c:v>
                </c:pt>
                <c:pt idx="106">
                  <c:v>42370</c:v>
                </c:pt>
                <c:pt idx="107">
                  <c:v>42401</c:v>
                </c:pt>
                <c:pt idx="108">
                  <c:v>42430</c:v>
                </c:pt>
                <c:pt idx="109">
                  <c:v>42461</c:v>
                </c:pt>
                <c:pt idx="110">
                  <c:v>42491</c:v>
                </c:pt>
                <c:pt idx="111">
                  <c:v>42522</c:v>
                </c:pt>
                <c:pt idx="112">
                  <c:v>42552</c:v>
                </c:pt>
                <c:pt idx="113">
                  <c:v>42583</c:v>
                </c:pt>
                <c:pt idx="114">
                  <c:v>42614</c:v>
                </c:pt>
                <c:pt idx="115">
                  <c:v>42644</c:v>
                </c:pt>
                <c:pt idx="116">
                  <c:v>42675</c:v>
                </c:pt>
                <c:pt idx="117">
                  <c:v>42705</c:v>
                </c:pt>
              </c:numCache>
            </c:numRef>
          </c:cat>
          <c:val>
            <c:numRef>
              <c:f>PO0980200U0003!$B$39:$DO$39</c:f>
              <c:numCache>
                <c:formatCode>General</c:formatCode>
                <c:ptCount val="118"/>
                <c:pt idx="0">
                  <c:v>93.037999999999997</c:v>
                </c:pt>
                <c:pt idx="1">
                  <c:v>92.337999999999994</c:v>
                </c:pt>
                <c:pt idx="2">
                  <c:v>92.537999999999997</c:v>
                </c:pt>
                <c:pt idx="3">
                  <c:v>92.488</c:v>
                </c:pt>
                <c:pt idx="4">
                  <c:v>#N/A</c:v>
                </c:pt>
                <c:pt idx="5">
                  <c:v>92.537999999999997</c:v>
                </c:pt>
                <c:pt idx="6">
                  <c:v>92.537999999999997</c:v>
                </c:pt>
                <c:pt idx="7">
                  <c:v>92.537999999999997</c:v>
                </c:pt>
                <c:pt idx="8">
                  <c:v>91.537999999999997</c:v>
                </c:pt>
                <c:pt idx="9">
                  <c:v>91.638000000000005</c:v>
                </c:pt>
                <c:pt idx="10">
                  <c:v>91.837999999999994</c:v>
                </c:pt>
                <c:pt idx="11">
                  <c:v>92.438000000000002</c:v>
                </c:pt>
                <c:pt idx="12">
                  <c:v>91.438000000000002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93.278000000000006</c:v>
                </c:pt>
                <c:pt idx="23">
                  <c:v>93.738</c:v>
                </c:pt>
                <c:pt idx="24">
                  <c:v>93.488</c:v>
                </c:pt>
                <c:pt idx="25">
                  <c:v>93.138000000000005</c:v>
                </c:pt>
                <c:pt idx="26">
                  <c:v>93.488</c:v>
                </c:pt>
                <c:pt idx="27">
                  <c:v>93.438000000000002</c:v>
                </c:pt>
                <c:pt idx="28">
                  <c:v>93.188000000000002</c:v>
                </c:pt>
                <c:pt idx="29">
                  <c:v>92.918000000000006</c:v>
                </c:pt>
                <c:pt idx="30">
                  <c:v>94.128</c:v>
                </c:pt>
                <c:pt idx="31">
                  <c:v>92.677999999999997</c:v>
                </c:pt>
                <c:pt idx="32">
                  <c:v>#N/A</c:v>
                </c:pt>
                <c:pt idx="33">
                  <c:v>93.518000000000001</c:v>
                </c:pt>
                <c:pt idx="34">
                  <c:v>93.337999999999994</c:v>
                </c:pt>
                <c:pt idx="35">
                  <c:v>92.738</c:v>
                </c:pt>
                <c:pt idx="36">
                  <c:v>#N/A</c:v>
                </c:pt>
                <c:pt idx="37">
                  <c:v>93.438000000000002</c:v>
                </c:pt>
                <c:pt idx="38">
                  <c:v>94.238</c:v>
                </c:pt>
                <c:pt idx="39">
                  <c:v>93.337999999999994</c:v>
                </c:pt>
                <c:pt idx="40">
                  <c:v>93.438000000000002</c:v>
                </c:pt>
                <c:pt idx="41">
                  <c:v>92.718000000000004</c:v>
                </c:pt>
                <c:pt idx="42">
                  <c:v>93.707999999999998</c:v>
                </c:pt>
                <c:pt idx="43">
                  <c:v>93.438000000000002</c:v>
                </c:pt>
                <c:pt idx="44">
                  <c:v>93.337999999999994</c:v>
                </c:pt>
                <c:pt idx="45">
                  <c:v>93.138000000000005</c:v>
                </c:pt>
                <c:pt idx="46">
                  <c:v>93.438000000000002</c:v>
                </c:pt>
                <c:pt idx="47">
                  <c:v>93.238</c:v>
                </c:pt>
                <c:pt idx="48">
                  <c:v>93.238</c:v>
                </c:pt>
                <c:pt idx="49">
                  <c:v>93.238</c:v>
                </c:pt>
                <c:pt idx="50">
                  <c:v>93.238</c:v>
                </c:pt>
                <c:pt idx="51">
                  <c:v>93.438000000000002</c:v>
                </c:pt>
                <c:pt idx="52">
                  <c:v>93.938000000000002</c:v>
                </c:pt>
                <c:pt idx="53">
                  <c:v>93.888000000000005</c:v>
                </c:pt>
                <c:pt idx="54">
                  <c:v>93.837999999999994</c:v>
                </c:pt>
                <c:pt idx="55">
                  <c:v>93.787999999999997</c:v>
                </c:pt>
                <c:pt idx="56">
                  <c:v>93.638000000000005</c:v>
                </c:pt>
                <c:pt idx="57">
                  <c:v>93.738</c:v>
                </c:pt>
                <c:pt idx="58">
                  <c:v>93.138000000000005</c:v>
                </c:pt>
                <c:pt idx="59">
                  <c:v>92.938000000000002</c:v>
                </c:pt>
                <c:pt idx="60">
                  <c:v>92.837999999999994</c:v>
                </c:pt>
                <c:pt idx="61">
                  <c:v>92.837999999999994</c:v>
                </c:pt>
                <c:pt idx="62">
                  <c:v>92.787999999999997</c:v>
                </c:pt>
                <c:pt idx="63">
                  <c:v>93.238</c:v>
                </c:pt>
                <c:pt idx="64">
                  <c:v>93.238</c:v>
                </c:pt>
                <c:pt idx="65">
                  <c:v>92.938000000000002</c:v>
                </c:pt>
                <c:pt idx="66">
                  <c:v>93.238</c:v>
                </c:pt>
                <c:pt idx="67">
                  <c:v>93.238</c:v>
                </c:pt>
                <c:pt idx="68">
                  <c:v>92.988</c:v>
                </c:pt>
                <c:pt idx="69">
                  <c:v>93.938000000000002</c:v>
                </c:pt>
                <c:pt idx="70">
                  <c:v>93.938000000000002</c:v>
                </c:pt>
                <c:pt idx="71">
                  <c:v>93.938000000000002</c:v>
                </c:pt>
                <c:pt idx="72">
                  <c:v>93.837999999999994</c:v>
                </c:pt>
                <c:pt idx="73">
                  <c:v>93.938000000000002</c:v>
                </c:pt>
                <c:pt idx="74">
                  <c:v>93.938000000000002</c:v>
                </c:pt>
                <c:pt idx="75">
                  <c:v>93.787999999999997</c:v>
                </c:pt>
                <c:pt idx="76">
                  <c:v>93.837999999999994</c:v>
                </c:pt>
                <c:pt idx="77">
                  <c:v>93.938000000000002</c:v>
                </c:pt>
                <c:pt idx="78">
                  <c:v>93.837999999999994</c:v>
                </c:pt>
                <c:pt idx="79">
                  <c:v>93.638000000000005</c:v>
                </c:pt>
                <c:pt idx="80">
                  <c:v>93.287999999999997</c:v>
                </c:pt>
                <c:pt idx="81">
                  <c:v>93.787999999999997</c:v>
                </c:pt>
                <c:pt idx="82">
                  <c:v>93.837999999999994</c:v>
                </c:pt>
                <c:pt idx="83">
                  <c:v>93.738</c:v>
                </c:pt>
                <c:pt idx="84">
                  <c:v>93.787999999999997</c:v>
                </c:pt>
                <c:pt idx="85">
                  <c:v>93.738</c:v>
                </c:pt>
                <c:pt idx="86">
                  <c:v>93.638000000000005</c:v>
                </c:pt>
                <c:pt idx="87">
                  <c:v>93.878</c:v>
                </c:pt>
                <c:pt idx="88">
                  <c:v>93.938000000000002</c:v>
                </c:pt>
                <c:pt idx="89">
                  <c:v>93.938000000000002</c:v>
                </c:pt>
                <c:pt idx="90">
                  <c:v>93.738</c:v>
                </c:pt>
                <c:pt idx="91">
                  <c:v>93.438000000000002</c:v>
                </c:pt>
                <c:pt idx="92">
                  <c:v>93.638000000000005</c:v>
                </c:pt>
                <c:pt idx="93">
                  <c:v>93.738</c:v>
                </c:pt>
                <c:pt idx="94">
                  <c:v>94.037999999999997</c:v>
                </c:pt>
                <c:pt idx="95">
                  <c:v>93.738</c:v>
                </c:pt>
                <c:pt idx="96">
                  <c:v>93.638000000000005</c:v>
                </c:pt>
                <c:pt idx="97">
                  <c:v>93.438000000000002</c:v>
                </c:pt>
                <c:pt idx="98">
                  <c:v>93.537999999999997</c:v>
                </c:pt>
                <c:pt idx="99">
                  <c:v>93.787999999999997</c:v>
                </c:pt>
                <c:pt idx="100">
                  <c:v>94.388000000000005</c:v>
                </c:pt>
                <c:pt idx="101">
                  <c:v>94.438000000000002</c:v>
                </c:pt>
                <c:pt idx="102">
                  <c:v>94.337999999999994</c:v>
                </c:pt>
                <c:pt idx="103">
                  <c:v>94.438000000000002</c:v>
                </c:pt>
                <c:pt idx="104">
                  <c:v>94.138000000000005</c:v>
                </c:pt>
                <c:pt idx="105">
                  <c:v>93.988</c:v>
                </c:pt>
                <c:pt idx="106">
                  <c:v>93.738</c:v>
                </c:pt>
                <c:pt idx="107">
                  <c:v>93.638000000000005</c:v>
                </c:pt>
                <c:pt idx="108">
                  <c:v>93.688000000000002</c:v>
                </c:pt>
                <c:pt idx="109">
                  <c:v>93.688000000000002</c:v>
                </c:pt>
                <c:pt idx="110">
                  <c:v>93.638000000000005</c:v>
                </c:pt>
                <c:pt idx="111">
                  <c:v>93.837999999999994</c:v>
                </c:pt>
                <c:pt idx="112">
                  <c:v>93.638000000000005</c:v>
                </c:pt>
                <c:pt idx="113">
                  <c:v>93.938000000000002</c:v>
                </c:pt>
                <c:pt idx="114">
                  <c:v>93.837999999999994</c:v>
                </c:pt>
                <c:pt idx="115">
                  <c:v>93.638000000000005</c:v>
                </c:pt>
                <c:pt idx="116">
                  <c:v>93.638000000000005</c:v>
                </c:pt>
                <c:pt idx="117">
                  <c:v>94.337999999999994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17-409A-92B6-A9B82536E3BD}"/>
            </c:ext>
          </c:extLst>
        </c:ser>
        <c:dLbls/>
        <c:marker val="1"/>
        <c:axId val="78140928"/>
        <c:axId val="78142848"/>
      </c:lineChart>
      <c:dateAx>
        <c:axId val="781409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142848"/>
        <c:crosses val="autoZero"/>
        <c:auto val="1"/>
        <c:lblOffset val="100"/>
        <c:baseTimeUnit val="months"/>
      </c:dateAx>
      <c:valAx>
        <c:axId val="78142848"/>
        <c:scaling>
          <c:orientation val="minMax"/>
          <c:min val="89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81409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PO098024NR0087</a:t>
            </a:r>
          </a:p>
        </c:rich>
      </c:tx>
    </c:title>
    <c:plotArea>
      <c:layout/>
      <c:lineChart>
        <c:grouping val="standard"/>
        <c:dLbls/>
        <c:marker val="1"/>
        <c:axId val="78369920"/>
        <c:axId val="7837184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PO098024NR0087!$B$4:$AG$4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PO098024NR0087!$B$5:$AG$5</c:f>
              <c:numCache>
                <c:formatCode>General</c:formatCode>
                <c:ptCount val="32"/>
                <c:pt idx="0">
                  <c:v>3.11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4.45</c:v>
                </c:pt>
                <c:pt idx="7">
                  <c:v>#N/A</c:v>
                </c:pt>
                <c:pt idx="8">
                  <c:v>#N/A</c:v>
                </c:pt>
                <c:pt idx="9">
                  <c:v>3.53</c:v>
                </c:pt>
                <c:pt idx="10">
                  <c:v>3.67</c:v>
                </c:pt>
                <c:pt idx="11">
                  <c:v>3.72</c:v>
                </c:pt>
                <c:pt idx="12">
                  <c:v>3.38</c:v>
                </c:pt>
                <c:pt idx="13">
                  <c:v>2.67</c:v>
                </c:pt>
                <c:pt idx="14">
                  <c:v>2.77</c:v>
                </c:pt>
                <c:pt idx="15">
                  <c:v>#N/A</c:v>
                </c:pt>
                <c:pt idx="16">
                  <c:v>3.35</c:v>
                </c:pt>
                <c:pt idx="17">
                  <c:v>3.42</c:v>
                </c:pt>
                <c:pt idx="18">
                  <c:v>3.54</c:v>
                </c:pt>
                <c:pt idx="19">
                  <c:v>3.79</c:v>
                </c:pt>
                <c:pt idx="20">
                  <c:v>3.77</c:v>
                </c:pt>
                <c:pt idx="21">
                  <c:v>3.8</c:v>
                </c:pt>
                <c:pt idx="22">
                  <c:v>3.33</c:v>
                </c:pt>
                <c:pt idx="23">
                  <c:v>3.7</c:v>
                </c:pt>
                <c:pt idx="24">
                  <c:v>3.59</c:v>
                </c:pt>
                <c:pt idx="25">
                  <c:v>3.8</c:v>
                </c:pt>
                <c:pt idx="26">
                  <c:v>2.7</c:v>
                </c:pt>
                <c:pt idx="27">
                  <c:v>2.7</c:v>
                </c:pt>
                <c:pt idx="28">
                  <c:v>3.29</c:v>
                </c:pt>
                <c:pt idx="29">
                  <c:v>3.41</c:v>
                </c:pt>
                <c:pt idx="30">
                  <c:v>3.6</c:v>
                </c:pt>
                <c:pt idx="31">
                  <c:v>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F1-46B5-961E-B28843EA4EA7}"/>
            </c:ext>
          </c:extLst>
        </c:ser>
        <c:dLbls/>
        <c:marker val="1"/>
        <c:axId val="78369920"/>
        <c:axId val="78371840"/>
      </c:lineChart>
      <c:dateAx>
        <c:axId val="78369920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371840"/>
        <c:crosses val="autoZero"/>
        <c:auto val="1"/>
        <c:lblOffset val="100"/>
        <c:baseTimeUnit val="months"/>
      </c:dateAx>
      <c:valAx>
        <c:axId val="78371840"/>
        <c:scaling>
          <c:orientation val="minMax"/>
          <c:min val="2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8369920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PO098024NR0087</a:t>
            </a:r>
          </a:p>
        </c:rich>
      </c:tx>
    </c:title>
    <c:plotArea>
      <c:layout/>
      <c:lineChart>
        <c:grouping val="standard"/>
        <c:dLbls/>
        <c:marker val="1"/>
        <c:axId val="78438784"/>
        <c:axId val="7844070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PO098024NR0087!$B$38:$AG$38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PO098024NR0087!$B$39:$AG$39</c:f>
              <c:numCache>
                <c:formatCode>General</c:formatCode>
                <c:ptCount val="32"/>
                <c:pt idx="0">
                  <c:v>63.808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62.468000000000004</c:v>
                </c:pt>
                <c:pt idx="7">
                  <c:v>#N/A</c:v>
                </c:pt>
                <c:pt idx="8">
                  <c:v>#N/A</c:v>
                </c:pt>
                <c:pt idx="9">
                  <c:v>63.387999999999998</c:v>
                </c:pt>
                <c:pt idx="10">
                  <c:v>63.247999999999998</c:v>
                </c:pt>
                <c:pt idx="11">
                  <c:v>63.198</c:v>
                </c:pt>
                <c:pt idx="12">
                  <c:v>63.537999999999997</c:v>
                </c:pt>
                <c:pt idx="13">
                  <c:v>64.248000000000005</c:v>
                </c:pt>
                <c:pt idx="14">
                  <c:v>64.147999999999996</c:v>
                </c:pt>
                <c:pt idx="15">
                  <c:v>#N/A</c:v>
                </c:pt>
                <c:pt idx="16">
                  <c:v>63.567999999999998</c:v>
                </c:pt>
                <c:pt idx="17">
                  <c:v>63.497999999999998</c:v>
                </c:pt>
                <c:pt idx="18">
                  <c:v>63.378</c:v>
                </c:pt>
                <c:pt idx="19">
                  <c:v>63.128</c:v>
                </c:pt>
                <c:pt idx="20">
                  <c:v>63.148000000000003</c:v>
                </c:pt>
                <c:pt idx="21">
                  <c:v>63.118000000000002</c:v>
                </c:pt>
                <c:pt idx="22">
                  <c:v>63.588000000000001</c:v>
                </c:pt>
                <c:pt idx="23">
                  <c:v>63.218000000000004</c:v>
                </c:pt>
                <c:pt idx="24">
                  <c:v>63.328000000000003</c:v>
                </c:pt>
                <c:pt idx="25">
                  <c:v>63.118000000000002</c:v>
                </c:pt>
                <c:pt idx="26">
                  <c:v>64.218000000000004</c:v>
                </c:pt>
                <c:pt idx="27">
                  <c:v>64.218000000000004</c:v>
                </c:pt>
                <c:pt idx="28">
                  <c:v>63.628</c:v>
                </c:pt>
                <c:pt idx="29">
                  <c:v>63.508000000000003</c:v>
                </c:pt>
                <c:pt idx="30">
                  <c:v>63.317999999999998</c:v>
                </c:pt>
                <c:pt idx="31">
                  <c:v>63.308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59-445C-9D9F-D1ADD3AF7D7F}"/>
            </c:ext>
          </c:extLst>
        </c:ser>
        <c:dLbls/>
        <c:marker val="1"/>
        <c:axId val="78438784"/>
        <c:axId val="78440704"/>
      </c:lineChart>
      <c:dateAx>
        <c:axId val="7843878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440704"/>
        <c:crosses val="autoZero"/>
        <c:auto val="1"/>
        <c:lblOffset val="100"/>
        <c:baseTimeUnit val="months"/>
      </c:dateAx>
      <c:valAx>
        <c:axId val="78440704"/>
        <c:scaling>
          <c:orientation val="minMax"/>
          <c:min val="6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843878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PO098025NR0110</a:t>
            </a:r>
          </a:p>
        </c:rich>
      </c:tx>
    </c:title>
    <c:plotArea>
      <c:layout/>
      <c:lineChart>
        <c:grouping val="standard"/>
        <c:dLbls/>
        <c:marker val="1"/>
        <c:axId val="87252992"/>
        <c:axId val="87254912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PO098025NR0110!$B$4:$AG$4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PO098025NR0110!$B$5:$AG$5</c:f>
              <c:numCache>
                <c:formatCode>General</c:formatCode>
                <c:ptCount val="32"/>
                <c:pt idx="0">
                  <c:v>1.85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3.86</c:v>
                </c:pt>
                <c:pt idx="7">
                  <c:v>#N/A</c:v>
                </c:pt>
                <c:pt idx="8">
                  <c:v>#N/A</c:v>
                </c:pt>
                <c:pt idx="9">
                  <c:v>2.79</c:v>
                </c:pt>
                <c:pt idx="10">
                  <c:v>3.06</c:v>
                </c:pt>
                <c:pt idx="11">
                  <c:v>2.97</c:v>
                </c:pt>
                <c:pt idx="12">
                  <c:v>2.74</c:v>
                </c:pt>
                <c:pt idx="13">
                  <c:v>1.75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2.73</c:v>
                </c:pt>
                <c:pt idx="18">
                  <c:v>#N/A</c:v>
                </c:pt>
                <c:pt idx="19">
                  <c:v>3.1</c:v>
                </c:pt>
                <c:pt idx="20">
                  <c:v>3.18</c:v>
                </c:pt>
                <c:pt idx="21">
                  <c:v>2.91</c:v>
                </c:pt>
                <c:pt idx="22">
                  <c:v>2.64</c:v>
                </c:pt>
                <c:pt idx="23">
                  <c:v>2.16</c:v>
                </c:pt>
                <c:pt idx="24">
                  <c:v>2.58</c:v>
                </c:pt>
                <c:pt idx="25">
                  <c:v>3.1</c:v>
                </c:pt>
                <c:pt idx="26">
                  <c:v>1.34</c:v>
                </c:pt>
                <c:pt idx="27">
                  <c:v>1.83</c:v>
                </c:pt>
                <c:pt idx="28">
                  <c:v>2.12</c:v>
                </c:pt>
                <c:pt idx="29">
                  <c:v>2.37</c:v>
                </c:pt>
                <c:pt idx="30">
                  <c:v>2.9</c:v>
                </c:pt>
                <c:pt idx="31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D6-4565-83EE-7C5610882516}"/>
            </c:ext>
          </c:extLst>
        </c:ser>
        <c:dLbls/>
        <c:marker val="1"/>
        <c:axId val="87252992"/>
        <c:axId val="87254912"/>
      </c:lineChart>
      <c:dateAx>
        <c:axId val="8725299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254912"/>
        <c:crosses val="autoZero"/>
        <c:auto val="1"/>
        <c:lblOffset val="100"/>
        <c:baseTimeUnit val="months"/>
      </c:dateAx>
      <c:valAx>
        <c:axId val="87254912"/>
        <c:scaling>
          <c:orientation val="minMax"/>
          <c:min val="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25299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PO098025NR0110</a:t>
            </a:r>
          </a:p>
        </c:rich>
      </c:tx>
    </c:title>
    <c:plotArea>
      <c:layout/>
      <c:lineChart>
        <c:grouping val="standard"/>
        <c:dLbls/>
        <c:marker val="1"/>
        <c:axId val="87285120"/>
        <c:axId val="8718041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PO098025NR0110!$B$38:$AG$38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PO098025NR0110!$B$39:$AG$39</c:f>
              <c:numCache>
                <c:formatCode>General</c:formatCode>
                <c:ptCount val="32"/>
                <c:pt idx="0">
                  <c:v>70.977000000000004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68.966999999999999</c:v>
                </c:pt>
                <c:pt idx="7">
                  <c:v>#N/A</c:v>
                </c:pt>
                <c:pt idx="8">
                  <c:v>#N/A</c:v>
                </c:pt>
                <c:pt idx="9">
                  <c:v>70.037000000000006</c:v>
                </c:pt>
                <c:pt idx="10">
                  <c:v>69.766999999999996</c:v>
                </c:pt>
                <c:pt idx="11">
                  <c:v>69.856999999999999</c:v>
                </c:pt>
                <c:pt idx="12">
                  <c:v>70.087000000000003</c:v>
                </c:pt>
                <c:pt idx="13">
                  <c:v>71.076999999999998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70.096999999999994</c:v>
                </c:pt>
                <c:pt idx="18">
                  <c:v>#N/A</c:v>
                </c:pt>
                <c:pt idx="19">
                  <c:v>69.727000000000004</c:v>
                </c:pt>
                <c:pt idx="20">
                  <c:v>69.647000000000006</c:v>
                </c:pt>
                <c:pt idx="21">
                  <c:v>69.917000000000002</c:v>
                </c:pt>
                <c:pt idx="22">
                  <c:v>70.186999999999998</c:v>
                </c:pt>
                <c:pt idx="23">
                  <c:v>70.667000000000002</c:v>
                </c:pt>
                <c:pt idx="24">
                  <c:v>70.247</c:v>
                </c:pt>
                <c:pt idx="25">
                  <c:v>69.727000000000004</c:v>
                </c:pt>
                <c:pt idx="26">
                  <c:v>71.486999999999995</c:v>
                </c:pt>
                <c:pt idx="27">
                  <c:v>70.997</c:v>
                </c:pt>
                <c:pt idx="28">
                  <c:v>70.706999999999994</c:v>
                </c:pt>
                <c:pt idx="29">
                  <c:v>70.456999999999994</c:v>
                </c:pt>
                <c:pt idx="30">
                  <c:v>69.927000000000007</c:v>
                </c:pt>
                <c:pt idx="31">
                  <c:v>69.816999999999993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4B-4D9C-96A6-530128EADF0A}"/>
            </c:ext>
          </c:extLst>
        </c:ser>
        <c:dLbls/>
        <c:marker val="1"/>
        <c:axId val="87285120"/>
        <c:axId val="87180416"/>
      </c:lineChart>
      <c:dateAx>
        <c:axId val="87285120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180416"/>
        <c:crosses val="autoZero"/>
        <c:auto val="1"/>
        <c:lblOffset val="100"/>
        <c:baseTimeUnit val="months"/>
      </c:dateAx>
      <c:valAx>
        <c:axId val="87180416"/>
        <c:scaling>
          <c:orientation val="minMax"/>
          <c:min val="67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285120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PO098026NR0074</a:t>
            </a:r>
          </a:p>
        </c:rich>
      </c:tx>
    </c:title>
    <c:plotArea>
      <c:layout/>
      <c:lineChart>
        <c:grouping val="standard"/>
        <c:dLbls/>
        <c:marker val="1"/>
        <c:axId val="87100032"/>
        <c:axId val="8710630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PO098026NR0074!$B$4:$FM$4</c:f>
              <c:numCache>
                <c:formatCode>mm/yy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PO098026NR0074!$B$5:$FM$5</c:f>
              <c:numCache>
                <c:formatCode>General</c:formatCode>
                <c:ptCount val="168"/>
                <c:pt idx="0">
                  <c:v>10.88</c:v>
                </c:pt>
                <c:pt idx="1">
                  <c:v>10.9</c:v>
                </c:pt>
                <c:pt idx="2">
                  <c:v>11.2</c:v>
                </c:pt>
                <c:pt idx="3">
                  <c:v>11.1</c:v>
                </c:pt>
                <c:pt idx="4">
                  <c:v>11.07</c:v>
                </c:pt>
                <c:pt idx="5">
                  <c:v>11.11</c:v>
                </c:pt>
                <c:pt idx="6">
                  <c:v>11.18</c:v>
                </c:pt>
                <c:pt idx="7">
                  <c:v>11.34</c:v>
                </c:pt>
                <c:pt idx="8">
                  <c:v>10.9</c:v>
                </c:pt>
                <c:pt idx="9">
                  <c:v>11.09</c:v>
                </c:pt>
                <c:pt idx="10">
                  <c:v>11.3</c:v>
                </c:pt>
                <c:pt idx="11">
                  <c:v>11.46</c:v>
                </c:pt>
                <c:pt idx="12">
                  <c:v>11.49</c:v>
                </c:pt>
                <c:pt idx="13">
                  <c:v>11.55</c:v>
                </c:pt>
                <c:pt idx="14">
                  <c:v>11.49</c:v>
                </c:pt>
                <c:pt idx="15">
                  <c:v>11.45</c:v>
                </c:pt>
                <c:pt idx="16">
                  <c:v>11.35</c:v>
                </c:pt>
                <c:pt idx="17">
                  <c:v>11.16</c:v>
                </c:pt>
                <c:pt idx="18">
                  <c:v>11.2</c:v>
                </c:pt>
                <c:pt idx="19">
                  <c:v>11.05</c:v>
                </c:pt>
                <c:pt idx="20">
                  <c:v>10.75</c:v>
                </c:pt>
                <c:pt idx="21">
                  <c:v>11.07</c:v>
                </c:pt>
                <c:pt idx="22">
                  <c:v>11.2</c:v>
                </c:pt>
                <c:pt idx="23">
                  <c:v>11.28</c:v>
                </c:pt>
                <c:pt idx="24">
                  <c:v>11.26</c:v>
                </c:pt>
                <c:pt idx="25">
                  <c:v>11.38</c:v>
                </c:pt>
                <c:pt idx="26">
                  <c:v>11.53</c:v>
                </c:pt>
                <c:pt idx="27">
                  <c:v>11.57</c:v>
                </c:pt>
                <c:pt idx="28">
                  <c:v>11.59</c:v>
                </c:pt>
                <c:pt idx="29">
                  <c:v>11.48</c:v>
                </c:pt>
                <c:pt idx="30">
                  <c:v>11.36</c:v>
                </c:pt>
                <c:pt idx="31">
                  <c:v>11.08</c:v>
                </c:pt>
                <c:pt idx="32">
                  <c:v>11.23</c:v>
                </c:pt>
                <c:pt idx="33">
                  <c:v>11.27</c:v>
                </c:pt>
                <c:pt idx="34">
                  <c:v>11.33</c:v>
                </c:pt>
                <c:pt idx="35">
                  <c:v>11.37</c:v>
                </c:pt>
                <c:pt idx="36">
                  <c:v>11.35</c:v>
                </c:pt>
                <c:pt idx="37">
                  <c:v>11.33</c:v>
                </c:pt>
                <c:pt idx="38">
                  <c:v>11.31</c:v>
                </c:pt>
                <c:pt idx="39">
                  <c:v>11.28</c:v>
                </c:pt>
                <c:pt idx="40">
                  <c:v>11.28</c:v>
                </c:pt>
                <c:pt idx="41">
                  <c:v>11.15</c:v>
                </c:pt>
                <c:pt idx="42">
                  <c:v>11.02</c:v>
                </c:pt>
                <c:pt idx="43">
                  <c:v>10.85</c:v>
                </c:pt>
                <c:pt idx="44">
                  <c:v>10.8</c:v>
                </c:pt>
                <c:pt idx="45">
                  <c:v>10.78</c:v>
                </c:pt>
                <c:pt idx="46">
                  <c:v>10.17</c:v>
                </c:pt>
                <c:pt idx="47">
                  <c:v>11.01</c:v>
                </c:pt>
                <c:pt idx="48">
                  <c:v>11.13</c:v>
                </c:pt>
                <c:pt idx="49">
                  <c:v>11.26</c:v>
                </c:pt>
                <c:pt idx="50">
                  <c:v>11.33</c:v>
                </c:pt>
                <c:pt idx="51">
                  <c:v>11.41</c:v>
                </c:pt>
                <c:pt idx="52">
                  <c:v>11.55</c:v>
                </c:pt>
                <c:pt idx="53">
                  <c:v>11.48</c:v>
                </c:pt>
                <c:pt idx="54">
                  <c:v>11.43</c:v>
                </c:pt>
                <c:pt idx="55">
                  <c:v>11.26</c:v>
                </c:pt>
                <c:pt idx="56">
                  <c:v>11.2</c:v>
                </c:pt>
                <c:pt idx="57">
                  <c:v>11.48</c:v>
                </c:pt>
                <c:pt idx="58">
                  <c:v>#N/A</c:v>
                </c:pt>
                <c:pt idx="59">
                  <c:v>#N/A</c:v>
                </c:pt>
                <c:pt idx="60">
                  <c:v>11.23</c:v>
                </c:pt>
                <c:pt idx="61">
                  <c:v>11.39</c:v>
                </c:pt>
                <c:pt idx="62">
                  <c:v>11.47</c:v>
                </c:pt>
                <c:pt idx="63">
                  <c:v>11.52</c:v>
                </c:pt>
                <c:pt idx="64">
                  <c:v>11.54</c:v>
                </c:pt>
                <c:pt idx="65">
                  <c:v>11.53</c:v>
                </c:pt>
                <c:pt idx="66">
                  <c:v>11.38</c:v>
                </c:pt>
                <c:pt idx="67">
                  <c:v>11.22</c:v>
                </c:pt>
                <c:pt idx="68">
                  <c:v>11.13</c:v>
                </c:pt>
                <c:pt idx="69">
                  <c:v>11.18</c:v>
                </c:pt>
                <c:pt idx="70">
                  <c:v>11.24</c:v>
                </c:pt>
                <c:pt idx="71">
                  <c:v>10.78</c:v>
                </c:pt>
                <c:pt idx="72">
                  <c:v>11.01</c:v>
                </c:pt>
                <c:pt idx="73">
                  <c:v>10.93</c:v>
                </c:pt>
                <c:pt idx="74">
                  <c:v>10.83</c:v>
                </c:pt>
                <c:pt idx="75">
                  <c:v>10.69</c:v>
                </c:pt>
                <c:pt idx="76">
                  <c:v>10.62</c:v>
                </c:pt>
                <c:pt idx="77">
                  <c:v>10.51</c:v>
                </c:pt>
                <c:pt idx="78">
                  <c:v>10.44</c:v>
                </c:pt>
                <c:pt idx="79">
                  <c:v>10.44</c:v>
                </c:pt>
                <c:pt idx="80">
                  <c:v>10.43</c:v>
                </c:pt>
                <c:pt idx="81">
                  <c:v>10.43</c:v>
                </c:pt>
                <c:pt idx="82">
                  <c:v>10.51</c:v>
                </c:pt>
                <c:pt idx="83">
                  <c:v>10.59</c:v>
                </c:pt>
                <c:pt idx="84">
                  <c:v>10.66</c:v>
                </c:pt>
                <c:pt idx="85">
                  <c:v>10.63</c:v>
                </c:pt>
                <c:pt idx="86">
                  <c:v>10.6</c:v>
                </c:pt>
                <c:pt idx="87">
                  <c:v>10.56</c:v>
                </c:pt>
                <c:pt idx="88">
                  <c:v>10.54</c:v>
                </c:pt>
                <c:pt idx="89">
                  <c:v>10.52</c:v>
                </c:pt>
                <c:pt idx="90">
                  <c:v>10.42</c:v>
                </c:pt>
                <c:pt idx="91">
                  <c:v>10.31</c:v>
                </c:pt>
                <c:pt idx="92">
                  <c:v>10.23</c:v>
                </c:pt>
                <c:pt idx="93">
                  <c:v>10.18</c:v>
                </c:pt>
                <c:pt idx="94">
                  <c:v>10.15</c:v>
                </c:pt>
                <c:pt idx="95">
                  <c:v>10.09</c:v>
                </c:pt>
                <c:pt idx="96">
                  <c:v>10.050000000000001</c:v>
                </c:pt>
                <c:pt idx="97">
                  <c:v>10.1</c:v>
                </c:pt>
                <c:pt idx="98">
                  <c:v>10.14</c:v>
                </c:pt>
                <c:pt idx="99">
                  <c:v>10.14</c:v>
                </c:pt>
                <c:pt idx="100">
                  <c:v>9.8800000000000008</c:v>
                </c:pt>
                <c:pt idx="101">
                  <c:v>9.68</c:v>
                </c:pt>
                <c:pt idx="102">
                  <c:v>9.7100000000000009</c:v>
                </c:pt>
                <c:pt idx="103">
                  <c:v>9.75</c:v>
                </c:pt>
                <c:pt idx="104">
                  <c:v>9.9</c:v>
                </c:pt>
                <c:pt idx="105">
                  <c:v>10.1</c:v>
                </c:pt>
                <c:pt idx="106">
                  <c:v>10.24</c:v>
                </c:pt>
                <c:pt idx="107">
                  <c:v>10.39</c:v>
                </c:pt>
                <c:pt idx="108">
                  <c:v>10.58</c:v>
                </c:pt>
                <c:pt idx="109">
                  <c:v>10.63</c:v>
                </c:pt>
                <c:pt idx="110">
                  <c:v>10.74</c:v>
                </c:pt>
                <c:pt idx="111">
                  <c:v>10.88</c:v>
                </c:pt>
                <c:pt idx="112">
                  <c:v>10.95</c:v>
                </c:pt>
                <c:pt idx="113">
                  <c:v>10.81</c:v>
                </c:pt>
                <c:pt idx="114">
                  <c:v>10.68</c:v>
                </c:pt>
                <c:pt idx="115">
                  <c:v>10.69</c:v>
                </c:pt>
                <c:pt idx="116">
                  <c:v>10.52</c:v>
                </c:pt>
                <c:pt idx="117">
                  <c:v>10.73</c:v>
                </c:pt>
                <c:pt idx="118">
                  <c:v>10.85</c:v>
                </c:pt>
                <c:pt idx="119">
                  <c:v>10.92</c:v>
                </c:pt>
                <c:pt idx="120">
                  <c:v>11.04</c:v>
                </c:pt>
                <c:pt idx="121">
                  <c:v>11.17</c:v>
                </c:pt>
                <c:pt idx="122">
                  <c:v>11.08</c:v>
                </c:pt>
                <c:pt idx="123">
                  <c:v>10.89</c:v>
                </c:pt>
                <c:pt idx="124">
                  <c:v>10.67</c:v>
                </c:pt>
                <c:pt idx="125">
                  <c:v>10.41</c:v>
                </c:pt>
                <c:pt idx="126">
                  <c:v>10.210000000000001</c:v>
                </c:pt>
                <c:pt idx="127">
                  <c:v>10.14</c:v>
                </c:pt>
                <c:pt idx="128">
                  <c:v>10.220000000000001</c:v>
                </c:pt>
                <c:pt idx="129">
                  <c:v>10.33</c:v>
                </c:pt>
                <c:pt idx="130">
                  <c:v>10.32</c:v>
                </c:pt>
                <c:pt idx="131">
                  <c:v>10.44</c:v>
                </c:pt>
                <c:pt idx="132">
                  <c:v>10.62</c:v>
                </c:pt>
                <c:pt idx="133">
                  <c:v>10.6</c:v>
                </c:pt>
                <c:pt idx="134">
                  <c:v>10.45</c:v>
                </c:pt>
                <c:pt idx="135">
                  <c:v>10.39</c:v>
                </c:pt>
                <c:pt idx="136">
                  <c:v>10.42</c:v>
                </c:pt>
                <c:pt idx="137">
                  <c:v>10.41</c:v>
                </c:pt>
                <c:pt idx="138">
                  <c:v>10.4</c:v>
                </c:pt>
                <c:pt idx="139">
                  <c:v>10.39</c:v>
                </c:pt>
                <c:pt idx="140">
                  <c:v>10.37</c:v>
                </c:pt>
                <c:pt idx="141">
                  <c:v>10.58</c:v>
                </c:pt>
                <c:pt idx="142">
                  <c:v>10.58</c:v>
                </c:pt>
                <c:pt idx="143">
                  <c:v>10.46</c:v>
                </c:pt>
                <c:pt idx="144">
                  <c:v>#N/A</c:v>
                </c:pt>
                <c:pt idx="145">
                  <c:v>#N/A</c:v>
                </c:pt>
                <c:pt idx="146">
                  <c:v>10.89</c:v>
                </c:pt>
                <c:pt idx="147">
                  <c:v>10.79</c:v>
                </c:pt>
                <c:pt idx="148">
                  <c:v>#N/A</c:v>
                </c:pt>
                <c:pt idx="149">
                  <c:v>#N/A</c:v>
                </c:pt>
                <c:pt idx="150">
                  <c:v>10.71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10.82</c:v>
                </c:pt>
                <c:pt idx="155">
                  <c:v>10.69</c:v>
                </c:pt>
                <c:pt idx="156">
                  <c:v>10.81</c:v>
                </c:pt>
                <c:pt idx="157">
                  <c:v>10.54</c:v>
                </c:pt>
                <c:pt idx="158">
                  <c:v>10.58</c:v>
                </c:pt>
                <c:pt idx="159">
                  <c:v>10.97</c:v>
                </c:pt>
                <c:pt idx="160">
                  <c:v>10.99</c:v>
                </c:pt>
                <c:pt idx="161">
                  <c:v>10.94</c:v>
                </c:pt>
                <c:pt idx="162">
                  <c:v>10.86</c:v>
                </c:pt>
                <c:pt idx="163">
                  <c:v>10.76</c:v>
                </c:pt>
                <c:pt idx="164">
                  <c:v>10.79</c:v>
                </c:pt>
                <c:pt idx="165">
                  <c:v>10.81</c:v>
                </c:pt>
                <c:pt idx="166">
                  <c:v>10.82</c:v>
                </c:pt>
                <c:pt idx="167">
                  <c:v>10.84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8-4D92-B6E4-B981FD14D640}"/>
            </c:ext>
          </c:extLst>
        </c:ser>
        <c:dLbls/>
        <c:marker val="1"/>
        <c:axId val="87100032"/>
        <c:axId val="87106304"/>
      </c:lineChart>
      <c:dateAx>
        <c:axId val="8710003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106304"/>
        <c:crosses val="autoZero"/>
        <c:auto val="1"/>
        <c:lblOffset val="100"/>
        <c:baseTimeUnit val="months"/>
      </c:dateAx>
      <c:valAx>
        <c:axId val="87106304"/>
        <c:scaling>
          <c:orientation val="minMax"/>
          <c:min val="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10003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PO098026NR0074</a:t>
            </a:r>
          </a:p>
        </c:rich>
      </c:tx>
    </c:title>
    <c:plotArea>
      <c:layout/>
      <c:lineChart>
        <c:grouping val="standard"/>
        <c:dLbls/>
        <c:marker val="1"/>
        <c:axId val="87156608"/>
        <c:axId val="8737177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PO098026NR0074!$B$38:$FM$38</c:f>
              <c:numCache>
                <c:formatCode>mm/yy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PO098026NR0074!$B$39:$FM$39</c:f>
              <c:numCache>
                <c:formatCode>General</c:formatCode>
                <c:ptCount val="168"/>
                <c:pt idx="0">
                  <c:v>47.215000000000003</c:v>
                </c:pt>
                <c:pt idx="1">
                  <c:v>47.195</c:v>
                </c:pt>
                <c:pt idx="2">
                  <c:v>46.895000000000003</c:v>
                </c:pt>
                <c:pt idx="3">
                  <c:v>46.994999999999997</c:v>
                </c:pt>
                <c:pt idx="4">
                  <c:v>47.024999999999999</c:v>
                </c:pt>
                <c:pt idx="5">
                  <c:v>46.984999999999999</c:v>
                </c:pt>
                <c:pt idx="6">
                  <c:v>46.914999999999999</c:v>
                </c:pt>
                <c:pt idx="7">
                  <c:v>46.755000000000003</c:v>
                </c:pt>
                <c:pt idx="8">
                  <c:v>47.195</c:v>
                </c:pt>
                <c:pt idx="9">
                  <c:v>47.005000000000003</c:v>
                </c:pt>
                <c:pt idx="10">
                  <c:v>46.795000000000002</c:v>
                </c:pt>
                <c:pt idx="11">
                  <c:v>46.634999999999998</c:v>
                </c:pt>
                <c:pt idx="12">
                  <c:v>46.604999999999997</c:v>
                </c:pt>
                <c:pt idx="13">
                  <c:v>46.545000000000002</c:v>
                </c:pt>
                <c:pt idx="14">
                  <c:v>46.604999999999997</c:v>
                </c:pt>
                <c:pt idx="15">
                  <c:v>46.645000000000003</c:v>
                </c:pt>
                <c:pt idx="16">
                  <c:v>46.744999999999997</c:v>
                </c:pt>
                <c:pt idx="17">
                  <c:v>46.935000000000002</c:v>
                </c:pt>
                <c:pt idx="18">
                  <c:v>46.895000000000003</c:v>
                </c:pt>
                <c:pt idx="19">
                  <c:v>47.045000000000002</c:v>
                </c:pt>
                <c:pt idx="20">
                  <c:v>47.344999999999999</c:v>
                </c:pt>
                <c:pt idx="21">
                  <c:v>47.024999999999999</c:v>
                </c:pt>
                <c:pt idx="22">
                  <c:v>46.895000000000003</c:v>
                </c:pt>
                <c:pt idx="23">
                  <c:v>46.814999999999998</c:v>
                </c:pt>
                <c:pt idx="24">
                  <c:v>46.835000000000001</c:v>
                </c:pt>
                <c:pt idx="25">
                  <c:v>46.715000000000003</c:v>
                </c:pt>
                <c:pt idx="26">
                  <c:v>46.564999999999998</c:v>
                </c:pt>
                <c:pt idx="27">
                  <c:v>46.524999999999999</c:v>
                </c:pt>
                <c:pt idx="28">
                  <c:v>46.505000000000003</c:v>
                </c:pt>
                <c:pt idx="29">
                  <c:v>46.615000000000002</c:v>
                </c:pt>
                <c:pt idx="30">
                  <c:v>46.734999999999999</c:v>
                </c:pt>
                <c:pt idx="31">
                  <c:v>47.015000000000001</c:v>
                </c:pt>
                <c:pt idx="32">
                  <c:v>46.865000000000002</c:v>
                </c:pt>
                <c:pt idx="33">
                  <c:v>46.825000000000003</c:v>
                </c:pt>
                <c:pt idx="34">
                  <c:v>46.765000000000001</c:v>
                </c:pt>
                <c:pt idx="35">
                  <c:v>46.725000000000001</c:v>
                </c:pt>
                <c:pt idx="36">
                  <c:v>46.744999999999997</c:v>
                </c:pt>
                <c:pt idx="37">
                  <c:v>46.765000000000001</c:v>
                </c:pt>
                <c:pt idx="38">
                  <c:v>46.784999999999997</c:v>
                </c:pt>
                <c:pt idx="39">
                  <c:v>46.814999999999998</c:v>
                </c:pt>
                <c:pt idx="40">
                  <c:v>46.814999999999998</c:v>
                </c:pt>
                <c:pt idx="41">
                  <c:v>46.945</c:v>
                </c:pt>
                <c:pt idx="42">
                  <c:v>47.075000000000003</c:v>
                </c:pt>
                <c:pt idx="43">
                  <c:v>47.244999999999997</c:v>
                </c:pt>
                <c:pt idx="44">
                  <c:v>47.295000000000002</c:v>
                </c:pt>
                <c:pt idx="45">
                  <c:v>47.314999999999998</c:v>
                </c:pt>
                <c:pt idx="46">
                  <c:v>47.924999999999997</c:v>
                </c:pt>
                <c:pt idx="47">
                  <c:v>47.085000000000001</c:v>
                </c:pt>
                <c:pt idx="48">
                  <c:v>46.965000000000003</c:v>
                </c:pt>
                <c:pt idx="49">
                  <c:v>46.835000000000001</c:v>
                </c:pt>
                <c:pt idx="50">
                  <c:v>46.765000000000001</c:v>
                </c:pt>
                <c:pt idx="51">
                  <c:v>46.685000000000002</c:v>
                </c:pt>
                <c:pt idx="52">
                  <c:v>46.545000000000002</c:v>
                </c:pt>
                <c:pt idx="53">
                  <c:v>46.615000000000002</c:v>
                </c:pt>
                <c:pt idx="54">
                  <c:v>46.664999999999999</c:v>
                </c:pt>
                <c:pt idx="55">
                  <c:v>46.835000000000001</c:v>
                </c:pt>
                <c:pt idx="56">
                  <c:v>46.895000000000003</c:v>
                </c:pt>
                <c:pt idx="57">
                  <c:v>46.615000000000002</c:v>
                </c:pt>
                <c:pt idx="58">
                  <c:v>#N/A</c:v>
                </c:pt>
                <c:pt idx="59">
                  <c:v>#N/A</c:v>
                </c:pt>
                <c:pt idx="60">
                  <c:v>46.865000000000002</c:v>
                </c:pt>
                <c:pt idx="61">
                  <c:v>46.704999999999998</c:v>
                </c:pt>
                <c:pt idx="62">
                  <c:v>46.625</c:v>
                </c:pt>
                <c:pt idx="63">
                  <c:v>46.575000000000003</c:v>
                </c:pt>
                <c:pt idx="64">
                  <c:v>46.555</c:v>
                </c:pt>
                <c:pt idx="65">
                  <c:v>46.564999999999998</c:v>
                </c:pt>
                <c:pt idx="66">
                  <c:v>46.715000000000003</c:v>
                </c:pt>
                <c:pt idx="67">
                  <c:v>46.875</c:v>
                </c:pt>
                <c:pt idx="68">
                  <c:v>46.965000000000003</c:v>
                </c:pt>
                <c:pt idx="69">
                  <c:v>46.914999999999999</c:v>
                </c:pt>
                <c:pt idx="70">
                  <c:v>46.854999999999997</c:v>
                </c:pt>
                <c:pt idx="71">
                  <c:v>47.314999999999998</c:v>
                </c:pt>
                <c:pt idx="72">
                  <c:v>47.085000000000001</c:v>
                </c:pt>
                <c:pt idx="73">
                  <c:v>47.164999999999999</c:v>
                </c:pt>
                <c:pt idx="74">
                  <c:v>47.265000000000001</c:v>
                </c:pt>
                <c:pt idx="75">
                  <c:v>47.405000000000001</c:v>
                </c:pt>
                <c:pt idx="76">
                  <c:v>47.475000000000001</c:v>
                </c:pt>
                <c:pt idx="77">
                  <c:v>47.585000000000001</c:v>
                </c:pt>
                <c:pt idx="78">
                  <c:v>47.655000000000001</c:v>
                </c:pt>
                <c:pt idx="79">
                  <c:v>47.655000000000001</c:v>
                </c:pt>
                <c:pt idx="80">
                  <c:v>47.664999999999999</c:v>
                </c:pt>
                <c:pt idx="81">
                  <c:v>47.664999999999999</c:v>
                </c:pt>
                <c:pt idx="82">
                  <c:v>47.585000000000001</c:v>
                </c:pt>
                <c:pt idx="83">
                  <c:v>47.505000000000003</c:v>
                </c:pt>
                <c:pt idx="84">
                  <c:v>47.435000000000002</c:v>
                </c:pt>
                <c:pt idx="85">
                  <c:v>47.465000000000003</c:v>
                </c:pt>
                <c:pt idx="86">
                  <c:v>47.494999999999997</c:v>
                </c:pt>
                <c:pt idx="87">
                  <c:v>47.534999999999997</c:v>
                </c:pt>
                <c:pt idx="88">
                  <c:v>47.555</c:v>
                </c:pt>
                <c:pt idx="89">
                  <c:v>47.575000000000003</c:v>
                </c:pt>
                <c:pt idx="90">
                  <c:v>47.674999999999997</c:v>
                </c:pt>
                <c:pt idx="91">
                  <c:v>47.784999999999997</c:v>
                </c:pt>
                <c:pt idx="92">
                  <c:v>47.865000000000002</c:v>
                </c:pt>
                <c:pt idx="93">
                  <c:v>47.914999999999999</c:v>
                </c:pt>
                <c:pt idx="94">
                  <c:v>47.945</c:v>
                </c:pt>
                <c:pt idx="95">
                  <c:v>48.005000000000003</c:v>
                </c:pt>
                <c:pt idx="96">
                  <c:v>48.045000000000002</c:v>
                </c:pt>
                <c:pt idx="97">
                  <c:v>47.994999999999997</c:v>
                </c:pt>
                <c:pt idx="98">
                  <c:v>47.954999999999998</c:v>
                </c:pt>
                <c:pt idx="99">
                  <c:v>47.954999999999998</c:v>
                </c:pt>
                <c:pt idx="100">
                  <c:v>48.215000000000003</c:v>
                </c:pt>
                <c:pt idx="101">
                  <c:v>48.414999999999999</c:v>
                </c:pt>
                <c:pt idx="102">
                  <c:v>48.384999999999998</c:v>
                </c:pt>
                <c:pt idx="103">
                  <c:v>48.344999999999999</c:v>
                </c:pt>
                <c:pt idx="104">
                  <c:v>48.195</c:v>
                </c:pt>
                <c:pt idx="105">
                  <c:v>47.994999999999997</c:v>
                </c:pt>
                <c:pt idx="106">
                  <c:v>47.854999999999997</c:v>
                </c:pt>
                <c:pt idx="107">
                  <c:v>47.704999999999998</c:v>
                </c:pt>
                <c:pt idx="108">
                  <c:v>47.515000000000001</c:v>
                </c:pt>
                <c:pt idx="109">
                  <c:v>47.465000000000003</c:v>
                </c:pt>
                <c:pt idx="110">
                  <c:v>47.354999999999997</c:v>
                </c:pt>
                <c:pt idx="111">
                  <c:v>47.215000000000003</c:v>
                </c:pt>
                <c:pt idx="112">
                  <c:v>47.145000000000003</c:v>
                </c:pt>
                <c:pt idx="113">
                  <c:v>47.284999999999997</c:v>
                </c:pt>
                <c:pt idx="114">
                  <c:v>47.414999999999999</c:v>
                </c:pt>
                <c:pt idx="115">
                  <c:v>47.405000000000001</c:v>
                </c:pt>
                <c:pt idx="116">
                  <c:v>47.575000000000003</c:v>
                </c:pt>
                <c:pt idx="117">
                  <c:v>47.365000000000002</c:v>
                </c:pt>
                <c:pt idx="118">
                  <c:v>47.244999999999997</c:v>
                </c:pt>
                <c:pt idx="119">
                  <c:v>47.174999999999997</c:v>
                </c:pt>
                <c:pt idx="120">
                  <c:v>47.055</c:v>
                </c:pt>
                <c:pt idx="121">
                  <c:v>46.924999999999997</c:v>
                </c:pt>
                <c:pt idx="122">
                  <c:v>47.015000000000001</c:v>
                </c:pt>
                <c:pt idx="123">
                  <c:v>47.204999999999998</c:v>
                </c:pt>
                <c:pt idx="124">
                  <c:v>47.424999999999997</c:v>
                </c:pt>
                <c:pt idx="125">
                  <c:v>47.685000000000002</c:v>
                </c:pt>
                <c:pt idx="126">
                  <c:v>47.884999999999998</c:v>
                </c:pt>
                <c:pt idx="127">
                  <c:v>47.954999999999998</c:v>
                </c:pt>
                <c:pt idx="128">
                  <c:v>47.875</c:v>
                </c:pt>
                <c:pt idx="129">
                  <c:v>47.765000000000001</c:v>
                </c:pt>
                <c:pt idx="130">
                  <c:v>47.774999999999999</c:v>
                </c:pt>
                <c:pt idx="131">
                  <c:v>47.655000000000001</c:v>
                </c:pt>
                <c:pt idx="132">
                  <c:v>47.475000000000001</c:v>
                </c:pt>
                <c:pt idx="133">
                  <c:v>47.494999999999997</c:v>
                </c:pt>
                <c:pt idx="134">
                  <c:v>47.645000000000003</c:v>
                </c:pt>
                <c:pt idx="135">
                  <c:v>47.704999999999998</c:v>
                </c:pt>
                <c:pt idx="136">
                  <c:v>47.674999999999997</c:v>
                </c:pt>
                <c:pt idx="137">
                  <c:v>47.685000000000002</c:v>
                </c:pt>
                <c:pt idx="138">
                  <c:v>47.695</c:v>
                </c:pt>
                <c:pt idx="139">
                  <c:v>47.704999999999998</c:v>
                </c:pt>
                <c:pt idx="140">
                  <c:v>47.725000000000001</c:v>
                </c:pt>
                <c:pt idx="141">
                  <c:v>47.515000000000001</c:v>
                </c:pt>
                <c:pt idx="142">
                  <c:v>47.515000000000001</c:v>
                </c:pt>
                <c:pt idx="143">
                  <c:v>47.634999999999998</c:v>
                </c:pt>
                <c:pt idx="144">
                  <c:v>#N/A</c:v>
                </c:pt>
                <c:pt idx="145">
                  <c:v>#N/A</c:v>
                </c:pt>
                <c:pt idx="146">
                  <c:v>47.204999999999998</c:v>
                </c:pt>
                <c:pt idx="147">
                  <c:v>47.305</c:v>
                </c:pt>
                <c:pt idx="148">
                  <c:v>#N/A</c:v>
                </c:pt>
                <c:pt idx="149">
                  <c:v>#N/A</c:v>
                </c:pt>
                <c:pt idx="150">
                  <c:v>47.384999999999998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47.274999999999999</c:v>
                </c:pt>
                <c:pt idx="155">
                  <c:v>47.405000000000001</c:v>
                </c:pt>
                <c:pt idx="156">
                  <c:v>47.284999999999997</c:v>
                </c:pt>
                <c:pt idx="157">
                  <c:v>47.555</c:v>
                </c:pt>
                <c:pt idx="158">
                  <c:v>47.515000000000001</c:v>
                </c:pt>
                <c:pt idx="159">
                  <c:v>47.125</c:v>
                </c:pt>
                <c:pt idx="160">
                  <c:v>47.104999999999997</c:v>
                </c:pt>
                <c:pt idx="161">
                  <c:v>47.155000000000001</c:v>
                </c:pt>
                <c:pt idx="162">
                  <c:v>47.234999999999999</c:v>
                </c:pt>
                <c:pt idx="163">
                  <c:v>47.335000000000001</c:v>
                </c:pt>
                <c:pt idx="164">
                  <c:v>47.305</c:v>
                </c:pt>
                <c:pt idx="165">
                  <c:v>47.284999999999997</c:v>
                </c:pt>
                <c:pt idx="166">
                  <c:v>47.274999999999999</c:v>
                </c:pt>
                <c:pt idx="167">
                  <c:v>47.255000000000003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EE-418B-886D-B24DD6D7FC44}"/>
            </c:ext>
          </c:extLst>
        </c:ser>
        <c:dLbls/>
        <c:marker val="1"/>
        <c:axId val="87156608"/>
        <c:axId val="87371776"/>
      </c:lineChart>
      <c:dateAx>
        <c:axId val="8715660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371776"/>
        <c:crosses val="autoZero"/>
        <c:auto val="1"/>
        <c:lblOffset val="100"/>
        <c:baseTimeUnit val="months"/>
      </c:dateAx>
      <c:valAx>
        <c:axId val="87371776"/>
        <c:scaling>
          <c:orientation val="minMax"/>
          <c:min val="46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15660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PO0980290U0003</a:t>
            </a:r>
          </a:p>
        </c:rich>
      </c:tx>
    </c:title>
    <c:plotArea>
      <c:layout/>
      <c:lineChart>
        <c:grouping val="standard"/>
        <c:dLbls/>
        <c:marker val="1"/>
        <c:axId val="87451136"/>
        <c:axId val="8745305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PO0980290U0003!$B$4:$T$4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PO0980290U0003!$B$5:$T$5</c:f>
              <c:numCache>
                <c:formatCode>General</c:formatCode>
                <c:ptCount val="19"/>
                <c:pt idx="0">
                  <c:v>4.6500000000000004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5.15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5.39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5.2</c:v>
                </c:pt>
                <c:pt idx="15">
                  <c:v>#N/A</c:v>
                </c:pt>
                <c:pt idx="16">
                  <c:v>5.61</c:v>
                </c:pt>
                <c:pt idx="17">
                  <c:v>#N/A</c:v>
                </c:pt>
                <c:pt idx="18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4D-4A49-94F4-37CCD5BA898E}"/>
            </c:ext>
          </c:extLst>
        </c:ser>
        <c:dLbls/>
        <c:marker val="1"/>
        <c:axId val="87451136"/>
        <c:axId val="87453056"/>
      </c:lineChart>
      <c:dateAx>
        <c:axId val="8745113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453056"/>
        <c:crosses val="autoZero"/>
        <c:auto val="1"/>
        <c:lblOffset val="100"/>
        <c:baseTimeUnit val="months"/>
      </c:dateAx>
      <c:valAx>
        <c:axId val="87453056"/>
        <c:scaling>
          <c:orientation val="minMax"/>
          <c:min val="4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45113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PO098003NR0063</a:t>
            </a:r>
          </a:p>
        </c:rich>
      </c:tx>
    </c:title>
    <c:plotArea>
      <c:layout/>
      <c:lineChart>
        <c:grouping val="standard"/>
        <c:dLbls/>
        <c:marker val="1"/>
        <c:axId val="76312576"/>
        <c:axId val="7631449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PO098003NR0063!$B$4:$BD$4</c:f>
              <c:numCache>
                <c:formatCode>mm/yy</c:formatCode>
                <c:ptCount val="55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  <c:pt idx="49">
                  <c:v>42552</c:v>
                </c:pt>
                <c:pt idx="50">
                  <c:v>42583</c:v>
                </c:pt>
                <c:pt idx="51">
                  <c:v>42614</c:v>
                </c:pt>
                <c:pt idx="52">
                  <c:v>42644</c:v>
                </c:pt>
                <c:pt idx="53">
                  <c:v>42675</c:v>
                </c:pt>
                <c:pt idx="54">
                  <c:v>42705</c:v>
                </c:pt>
              </c:numCache>
            </c:numRef>
          </c:cat>
          <c:val>
            <c:numRef>
              <c:f>PO098003NR0063!$B$5:$BD$5</c:f>
              <c:numCache>
                <c:formatCode>General</c:formatCode>
                <c:ptCount val="55"/>
                <c:pt idx="0">
                  <c:v>3.27</c:v>
                </c:pt>
                <c:pt idx="1">
                  <c:v>3.52</c:v>
                </c:pt>
                <c:pt idx="2">
                  <c:v>3.58</c:v>
                </c:pt>
                <c:pt idx="3">
                  <c:v>3.66</c:v>
                </c:pt>
                <c:pt idx="4">
                  <c:v>3.05</c:v>
                </c:pt>
                <c:pt idx="5">
                  <c:v>2.5099999999999998</c:v>
                </c:pt>
                <c:pt idx="6">
                  <c:v>3.31</c:v>
                </c:pt>
                <c:pt idx="7">
                  <c:v>3.54</c:v>
                </c:pt>
                <c:pt idx="8">
                  <c:v>3.75</c:v>
                </c:pt>
                <c:pt idx="9">
                  <c:v>3.31</c:v>
                </c:pt>
                <c:pt idx="10">
                  <c:v>3.8</c:v>
                </c:pt>
                <c:pt idx="11">
                  <c:v>3.75</c:v>
                </c:pt>
                <c:pt idx="12">
                  <c:v>3.36</c:v>
                </c:pt>
                <c:pt idx="13">
                  <c:v>3.73</c:v>
                </c:pt>
                <c:pt idx="14">
                  <c:v>3.4</c:v>
                </c:pt>
                <c:pt idx="15">
                  <c:v>3.55</c:v>
                </c:pt>
                <c:pt idx="16">
                  <c:v>3.73</c:v>
                </c:pt>
                <c:pt idx="17">
                  <c:v>3.06</c:v>
                </c:pt>
                <c:pt idx="18">
                  <c:v>3.44</c:v>
                </c:pt>
                <c:pt idx="19">
                  <c:v>2.33</c:v>
                </c:pt>
                <c:pt idx="20">
                  <c:v>2.89</c:v>
                </c:pt>
                <c:pt idx="21">
                  <c:v>3.17</c:v>
                </c:pt>
                <c:pt idx="22">
                  <c:v>3.07</c:v>
                </c:pt>
                <c:pt idx="23">
                  <c:v>3.32</c:v>
                </c:pt>
                <c:pt idx="24">
                  <c:v>3.36</c:v>
                </c:pt>
                <c:pt idx="25">
                  <c:v>3.43</c:v>
                </c:pt>
                <c:pt idx="26">
                  <c:v>2.48</c:v>
                </c:pt>
                <c:pt idx="27">
                  <c:v>3.23</c:v>
                </c:pt>
                <c:pt idx="28">
                  <c:v>2.94</c:v>
                </c:pt>
                <c:pt idx="29">
                  <c:v>3.34</c:v>
                </c:pt>
                <c:pt idx="30">
                  <c:v>3.01</c:v>
                </c:pt>
                <c:pt idx="31">
                  <c:v>3.34</c:v>
                </c:pt>
                <c:pt idx="32">
                  <c:v>3.39</c:v>
                </c:pt>
                <c:pt idx="33">
                  <c:v>3.66</c:v>
                </c:pt>
                <c:pt idx="34">
                  <c:v>3.79</c:v>
                </c:pt>
                <c:pt idx="35">
                  <c:v>3.74</c:v>
                </c:pt>
                <c:pt idx="36">
                  <c:v>2.84</c:v>
                </c:pt>
                <c:pt idx="37">
                  <c:v>3.64</c:v>
                </c:pt>
                <c:pt idx="38">
                  <c:v>#N/A</c:v>
                </c:pt>
                <c:pt idx="39">
                  <c:v>3.76</c:v>
                </c:pt>
                <c:pt idx="40">
                  <c:v>3.1</c:v>
                </c:pt>
                <c:pt idx="41">
                  <c:v>3.43</c:v>
                </c:pt>
                <c:pt idx="42">
                  <c:v>3.9</c:v>
                </c:pt>
                <c:pt idx="43">
                  <c:v>3.96</c:v>
                </c:pt>
                <c:pt idx="44">
                  <c:v>3.66</c:v>
                </c:pt>
                <c:pt idx="45">
                  <c:v>3.24</c:v>
                </c:pt>
                <c:pt idx="46">
                  <c:v>3.71</c:v>
                </c:pt>
                <c:pt idx="47">
                  <c:v>3.88</c:v>
                </c:pt>
                <c:pt idx="48">
                  <c:v>3.9</c:v>
                </c:pt>
                <c:pt idx="49">
                  <c:v>3.45</c:v>
                </c:pt>
                <c:pt idx="50">
                  <c:v>3.37</c:v>
                </c:pt>
                <c:pt idx="51">
                  <c:v>3.51</c:v>
                </c:pt>
                <c:pt idx="52">
                  <c:v>3.43</c:v>
                </c:pt>
                <c:pt idx="53">
                  <c:v>3.68</c:v>
                </c:pt>
                <c:pt idx="54">
                  <c:v>3.45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39-4C32-B533-558C45DDBDA5}"/>
            </c:ext>
          </c:extLst>
        </c:ser>
        <c:dLbls/>
        <c:marker val="1"/>
        <c:axId val="76312576"/>
        <c:axId val="76314496"/>
      </c:lineChart>
      <c:dateAx>
        <c:axId val="7631257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314496"/>
        <c:crosses val="autoZero"/>
        <c:auto val="1"/>
        <c:lblOffset val="100"/>
        <c:baseTimeUnit val="months"/>
      </c:dateAx>
      <c:valAx>
        <c:axId val="76314496"/>
        <c:scaling>
          <c:orientation val="minMax"/>
          <c:min val="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31257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PO0980290U0003</a:t>
            </a:r>
          </a:p>
        </c:rich>
      </c:tx>
    </c:title>
    <c:plotArea>
      <c:layout/>
      <c:lineChart>
        <c:grouping val="standard"/>
        <c:dLbls/>
        <c:marker val="1"/>
        <c:axId val="87503616"/>
        <c:axId val="8750553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PO0980290U0003!$B$38:$T$38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PO0980290U0003!$B$39:$T$39</c:f>
              <c:numCache>
                <c:formatCode>General</c:formatCode>
                <c:ptCount val="19"/>
                <c:pt idx="0">
                  <c:v>44.465000000000003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43.965000000000003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43.725000000000001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43.914999999999999</c:v>
                </c:pt>
                <c:pt idx="15">
                  <c:v>#N/A</c:v>
                </c:pt>
                <c:pt idx="16">
                  <c:v>43.505000000000003</c:v>
                </c:pt>
                <c:pt idx="17">
                  <c:v>#N/A</c:v>
                </c:pt>
                <c:pt idx="18">
                  <c:v>43.914999999999999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3F-4A65-9768-71A1429B4A82}"/>
            </c:ext>
          </c:extLst>
        </c:ser>
        <c:dLbls/>
        <c:marker val="1"/>
        <c:axId val="87503616"/>
        <c:axId val="87505536"/>
      </c:lineChart>
      <c:dateAx>
        <c:axId val="8750361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505536"/>
        <c:crosses val="autoZero"/>
        <c:auto val="1"/>
        <c:lblOffset val="100"/>
        <c:baseTimeUnit val="months"/>
      </c:dateAx>
      <c:valAx>
        <c:axId val="87505536"/>
        <c:scaling>
          <c:orientation val="minMax"/>
          <c:min val="43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50361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PO098031NR0333</a:t>
            </a:r>
          </a:p>
        </c:rich>
      </c:tx>
    </c:title>
    <c:plotArea>
      <c:layout/>
      <c:lineChart>
        <c:grouping val="standard"/>
        <c:dLbls/>
        <c:marker val="1"/>
        <c:axId val="87609728"/>
        <c:axId val="8761164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PO098031NR0333!$B$4:$U$4</c:f>
              <c:numCache>
                <c:formatCode>mm/yy</c:formatCode>
                <c:ptCount val="20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</c:numCache>
            </c:numRef>
          </c:cat>
          <c:val>
            <c:numRef>
              <c:f>PO098031NR0333!$B$5:$U$5</c:f>
              <c:numCache>
                <c:formatCode>General</c:formatCode>
                <c:ptCount val="20"/>
                <c:pt idx="0">
                  <c:v>9.35</c:v>
                </c:pt>
                <c:pt idx="1">
                  <c:v>#N/A</c:v>
                </c:pt>
                <c:pt idx="2">
                  <c:v>#N/A</c:v>
                </c:pt>
                <c:pt idx="3">
                  <c:v>8.5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9.1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9.65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8.5</c:v>
                </c:pt>
                <c:pt idx="16">
                  <c:v>8.65</c:v>
                </c:pt>
                <c:pt idx="17">
                  <c:v>#N/A</c:v>
                </c:pt>
                <c:pt idx="18">
                  <c:v>7.84</c:v>
                </c:pt>
                <c:pt idx="19">
                  <c:v>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37-485D-ADB1-23A8B507401B}"/>
            </c:ext>
          </c:extLst>
        </c:ser>
        <c:dLbls/>
        <c:marker val="1"/>
        <c:axId val="87609728"/>
        <c:axId val="87611648"/>
      </c:lineChart>
      <c:dateAx>
        <c:axId val="876097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611648"/>
        <c:crosses val="autoZero"/>
        <c:auto val="1"/>
        <c:lblOffset val="100"/>
        <c:baseTimeUnit val="months"/>
      </c:dateAx>
      <c:valAx>
        <c:axId val="87611648"/>
        <c:scaling>
          <c:orientation val="minMax"/>
          <c:min val="6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6097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PO098031NR0333</a:t>
            </a:r>
          </a:p>
        </c:rich>
      </c:tx>
    </c:title>
    <c:plotArea>
      <c:layout/>
      <c:lineChart>
        <c:grouping val="standard"/>
        <c:dLbls/>
        <c:marker val="1"/>
        <c:axId val="77426688"/>
        <c:axId val="7742860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PO098031NR0333!$B$38:$U$38</c:f>
              <c:numCache>
                <c:formatCode>mm/yy</c:formatCode>
                <c:ptCount val="20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</c:numCache>
            </c:numRef>
          </c:cat>
          <c:val>
            <c:numRef>
              <c:f>PO098031NR0333!$B$39:$U$39</c:f>
              <c:numCache>
                <c:formatCode>General</c:formatCode>
                <c:ptCount val="20"/>
                <c:pt idx="0">
                  <c:v>71.88</c:v>
                </c:pt>
                <c:pt idx="1">
                  <c:v>#N/A</c:v>
                </c:pt>
                <c:pt idx="2">
                  <c:v>#N/A</c:v>
                </c:pt>
                <c:pt idx="3">
                  <c:v>72.73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72.13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71.58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72.73</c:v>
                </c:pt>
                <c:pt idx="16">
                  <c:v>72.58</c:v>
                </c:pt>
                <c:pt idx="17">
                  <c:v>#N/A</c:v>
                </c:pt>
                <c:pt idx="18">
                  <c:v>73.39</c:v>
                </c:pt>
                <c:pt idx="19">
                  <c:v>72.73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A-4183-A513-BF7C79BB530E}"/>
            </c:ext>
          </c:extLst>
        </c:ser>
        <c:dLbls/>
        <c:marker val="1"/>
        <c:axId val="77426688"/>
        <c:axId val="77428608"/>
      </c:lineChart>
      <c:dateAx>
        <c:axId val="7742668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7428608"/>
        <c:crosses val="autoZero"/>
        <c:auto val="1"/>
        <c:lblOffset val="100"/>
        <c:baseTimeUnit val="months"/>
      </c:dateAx>
      <c:valAx>
        <c:axId val="77428608"/>
        <c:scaling>
          <c:orientation val="minMax"/>
          <c:min val="71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742668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PO098031NR0336</a:t>
            </a:r>
          </a:p>
        </c:rich>
      </c:tx>
    </c:title>
    <c:plotArea>
      <c:layout/>
      <c:lineChart>
        <c:grouping val="standard"/>
        <c:dLbls/>
        <c:marker val="1"/>
        <c:axId val="87949696"/>
        <c:axId val="8795161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PO098031NR0336!$B$4:$Y$4</c:f>
              <c:numCache>
                <c:formatCode>mm/yy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PO098031NR0336!$B$5:$Y$5</c:f>
              <c:numCache>
                <c:formatCode>General</c:formatCode>
                <c:ptCount val="24"/>
                <c:pt idx="0">
                  <c:v>9.15</c:v>
                </c:pt>
                <c:pt idx="1">
                  <c:v>9.35</c:v>
                </c:pt>
                <c:pt idx="2">
                  <c:v>9.5</c:v>
                </c:pt>
                <c:pt idx="3">
                  <c:v>9.6999999999999993</c:v>
                </c:pt>
                <c:pt idx="4">
                  <c:v>10.02</c:v>
                </c:pt>
                <c:pt idx="5">
                  <c:v>9.75</c:v>
                </c:pt>
                <c:pt idx="6">
                  <c:v>9.75</c:v>
                </c:pt>
                <c:pt idx="7">
                  <c:v>9.5500000000000007</c:v>
                </c:pt>
                <c:pt idx="8">
                  <c:v>9.9</c:v>
                </c:pt>
                <c:pt idx="9">
                  <c:v>10.35</c:v>
                </c:pt>
                <c:pt idx="10">
                  <c:v>10</c:v>
                </c:pt>
                <c:pt idx="11">
                  <c:v>10.35</c:v>
                </c:pt>
                <c:pt idx="12">
                  <c:v>9.31</c:v>
                </c:pt>
                <c:pt idx="13">
                  <c:v>9.36</c:v>
                </c:pt>
                <c:pt idx="14">
                  <c:v>9.26</c:v>
                </c:pt>
                <c:pt idx="15">
                  <c:v>9.36</c:v>
                </c:pt>
                <c:pt idx="16">
                  <c:v>9.36</c:v>
                </c:pt>
                <c:pt idx="17">
                  <c:v>9.31</c:v>
                </c:pt>
                <c:pt idx="18">
                  <c:v>9.36</c:v>
                </c:pt>
                <c:pt idx="19">
                  <c:v>9.41</c:v>
                </c:pt>
                <c:pt idx="20">
                  <c:v>9.26</c:v>
                </c:pt>
                <c:pt idx="21">
                  <c:v>9.36</c:v>
                </c:pt>
                <c:pt idx="22">
                  <c:v>#N/A</c:v>
                </c:pt>
                <c:pt idx="23">
                  <c:v>9.01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2-43BB-89F1-4E9AAF8AC1B9}"/>
            </c:ext>
          </c:extLst>
        </c:ser>
        <c:dLbls/>
        <c:marker val="1"/>
        <c:axId val="87949696"/>
        <c:axId val="87951616"/>
      </c:lineChart>
      <c:dateAx>
        <c:axId val="8794969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951616"/>
        <c:crosses val="autoZero"/>
        <c:auto val="1"/>
        <c:lblOffset val="100"/>
        <c:baseTimeUnit val="months"/>
      </c:dateAx>
      <c:valAx>
        <c:axId val="87951616"/>
        <c:scaling>
          <c:orientation val="minMax"/>
          <c:min val="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94969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PO098031NR0336</a:t>
            </a:r>
          </a:p>
        </c:rich>
      </c:tx>
    </c:title>
    <c:plotArea>
      <c:layout/>
      <c:lineChart>
        <c:grouping val="standard"/>
        <c:dLbls/>
        <c:marker val="1"/>
        <c:axId val="87993728"/>
        <c:axId val="8800409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PO098031NR0336!$B$38:$Y$38</c:f>
              <c:numCache>
                <c:formatCode>mm/yy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PO098031NR0336!$B$39:$Y$39</c:f>
              <c:numCache>
                <c:formatCode>General</c:formatCode>
                <c:ptCount val="24"/>
                <c:pt idx="0">
                  <c:v>69.525000000000006</c:v>
                </c:pt>
                <c:pt idx="1">
                  <c:v>69.325000000000003</c:v>
                </c:pt>
                <c:pt idx="2">
                  <c:v>69.174999999999997</c:v>
                </c:pt>
                <c:pt idx="3">
                  <c:v>68.974999999999994</c:v>
                </c:pt>
                <c:pt idx="4">
                  <c:v>68.655000000000001</c:v>
                </c:pt>
                <c:pt idx="5">
                  <c:v>68.924999999999997</c:v>
                </c:pt>
                <c:pt idx="6">
                  <c:v>68.924999999999997</c:v>
                </c:pt>
                <c:pt idx="7">
                  <c:v>69.125</c:v>
                </c:pt>
                <c:pt idx="8">
                  <c:v>68.775000000000006</c:v>
                </c:pt>
                <c:pt idx="9">
                  <c:v>68.325000000000003</c:v>
                </c:pt>
                <c:pt idx="10">
                  <c:v>68.674999999999997</c:v>
                </c:pt>
                <c:pt idx="11">
                  <c:v>68.325000000000003</c:v>
                </c:pt>
                <c:pt idx="12">
                  <c:v>69.364999999999995</c:v>
                </c:pt>
                <c:pt idx="13">
                  <c:v>69.314999999999998</c:v>
                </c:pt>
                <c:pt idx="14">
                  <c:v>69.415000000000006</c:v>
                </c:pt>
                <c:pt idx="15">
                  <c:v>69.314999999999998</c:v>
                </c:pt>
                <c:pt idx="16">
                  <c:v>69.314999999999998</c:v>
                </c:pt>
                <c:pt idx="17">
                  <c:v>69.364999999999995</c:v>
                </c:pt>
                <c:pt idx="18">
                  <c:v>69.314999999999998</c:v>
                </c:pt>
                <c:pt idx="19">
                  <c:v>69.265000000000001</c:v>
                </c:pt>
                <c:pt idx="20">
                  <c:v>69.415000000000006</c:v>
                </c:pt>
                <c:pt idx="21">
                  <c:v>69.314999999999998</c:v>
                </c:pt>
                <c:pt idx="22">
                  <c:v>#N/A</c:v>
                </c:pt>
                <c:pt idx="23">
                  <c:v>69.665000000000006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3-4EE0-A53B-9074722727CB}"/>
            </c:ext>
          </c:extLst>
        </c:ser>
        <c:dLbls/>
        <c:marker val="1"/>
        <c:axId val="87993728"/>
        <c:axId val="88004096"/>
      </c:lineChart>
      <c:dateAx>
        <c:axId val="879937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8004096"/>
        <c:crosses val="autoZero"/>
        <c:auto val="1"/>
        <c:lblOffset val="100"/>
        <c:baseTimeUnit val="months"/>
      </c:dateAx>
      <c:valAx>
        <c:axId val="88004096"/>
        <c:scaling>
          <c:orientation val="minMax"/>
          <c:min val="66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9937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PO0980320U0002</a:t>
            </a:r>
          </a:p>
        </c:rich>
      </c:tx>
    </c:title>
    <c:plotArea>
      <c:layout/>
      <c:lineChart>
        <c:grouping val="standard"/>
        <c:dLbls/>
        <c:marker val="1"/>
        <c:axId val="89110784"/>
        <c:axId val="8788416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PO0980320U0002!$B$4:$GW$4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PO0980320U0002!$B$5:$GW$5</c:f>
              <c:numCache>
                <c:formatCode>General</c:formatCode>
                <c:ptCount val="204"/>
                <c:pt idx="0">
                  <c:v>5</c:v>
                </c:pt>
                <c:pt idx="1">
                  <c:v>5</c:v>
                </c:pt>
                <c:pt idx="2">
                  <c:v>5.15</c:v>
                </c:pt>
                <c:pt idx="3">
                  <c:v>#N/A</c:v>
                </c:pt>
                <c:pt idx="4">
                  <c:v>5</c:v>
                </c:pt>
                <c:pt idx="5">
                  <c:v>5.3</c:v>
                </c:pt>
                <c:pt idx="6">
                  <c:v>#N/A</c:v>
                </c:pt>
                <c:pt idx="7">
                  <c:v>5</c:v>
                </c:pt>
                <c:pt idx="8">
                  <c:v>5</c:v>
                </c:pt>
                <c:pt idx="9">
                  <c:v>4.8</c:v>
                </c:pt>
                <c:pt idx="10">
                  <c:v>#N/A</c:v>
                </c:pt>
                <c:pt idx="11">
                  <c:v>4.8</c:v>
                </c:pt>
                <c:pt idx="12">
                  <c:v>4.5</c:v>
                </c:pt>
                <c:pt idx="13">
                  <c:v>4.5</c:v>
                </c:pt>
                <c:pt idx="14">
                  <c:v>4.7</c:v>
                </c:pt>
                <c:pt idx="15">
                  <c:v>4.8</c:v>
                </c:pt>
                <c:pt idx="16">
                  <c:v>5</c:v>
                </c:pt>
                <c:pt idx="17">
                  <c:v>5</c:v>
                </c:pt>
                <c:pt idx="18">
                  <c:v>4.7</c:v>
                </c:pt>
                <c:pt idx="19">
                  <c:v>#N/A</c:v>
                </c:pt>
                <c:pt idx="20">
                  <c:v>4.8</c:v>
                </c:pt>
                <c:pt idx="21">
                  <c:v>#N/A</c:v>
                </c:pt>
                <c:pt idx="22">
                  <c:v>#N/A</c:v>
                </c:pt>
                <c:pt idx="23">
                  <c:v>4.7</c:v>
                </c:pt>
                <c:pt idx="24">
                  <c:v>4.8</c:v>
                </c:pt>
                <c:pt idx="25">
                  <c:v>5</c:v>
                </c:pt>
                <c:pt idx="26">
                  <c:v>5.4</c:v>
                </c:pt>
                <c:pt idx="27">
                  <c:v>#N/A</c:v>
                </c:pt>
                <c:pt idx="28">
                  <c:v>5.7</c:v>
                </c:pt>
                <c:pt idx="29">
                  <c:v>5.8</c:v>
                </c:pt>
                <c:pt idx="30">
                  <c:v>#N/A</c:v>
                </c:pt>
                <c:pt idx="31">
                  <c:v>5.2</c:v>
                </c:pt>
                <c:pt idx="32">
                  <c:v>5</c:v>
                </c:pt>
                <c:pt idx="33">
                  <c:v>5.15</c:v>
                </c:pt>
                <c:pt idx="34">
                  <c:v>5.3</c:v>
                </c:pt>
                <c:pt idx="35">
                  <c:v>5.0999999999999996</c:v>
                </c:pt>
                <c:pt idx="36">
                  <c:v>5</c:v>
                </c:pt>
                <c:pt idx="37">
                  <c:v>5.2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5.7</c:v>
                </c:pt>
                <c:pt idx="42">
                  <c:v>#N/A</c:v>
                </c:pt>
                <c:pt idx="43">
                  <c:v>5.6</c:v>
                </c:pt>
                <c:pt idx="44">
                  <c:v>5.4</c:v>
                </c:pt>
                <c:pt idx="45">
                  <c:v>5.6</c:v>
                </c:pt>
                <c:pt idx="46">
                  <c:v>5.7</c:v>
                </c:pt>
                <c:pt idx="47">
                  <c:v>5.4</c:v>
                </c:pt>
                <c:pt idx="48">
                  <c:v>#N/A</c:v>
                </c:pt>
                <c:pt idx="49">
                  <c:v>5.5</c:v>
                </c:pt>
                <c:pt idx="50">
                  <c:v>5.8</c:v>
                </c:pt>
                <c:pt idx="51">
                  <c:v>#N/A</c:v>
                </c:pt>
                <c:pt idx="52">
                  <c:v>#N/A</c:v>
                </c:pt>
                <c:pt idx="53">
                  <c:v>6</c:v>
                </c:pt>
                <c:pt idx="54">
                  <c:v>5.7</c:v>
                </c:pt>
                <c:pt idx="55">
                  <c:v>5.6</c:v>
                </c:pt>
                <c:pt idx="56">
                  <c:v>5.6</c:v>
                </c:pt>
                <c:pt idx="57">
                  <c:v>5.8</c:v>
                </c:pt>
                <c:pt idx="58">
                  <c:v>5.8</c:v>
                </c:pt>
                <c:pt idx="59">
                  <c:v>5.7</c:v>
                </c:pt>
                <c:pt idx="60">
                  <c:v>5.6</c:v>
                </c:pt>
                <c:pt idx="61">
                  <c:v>5.7</c:v>
                </c:pt>
                <c:pt idx="62">
                  <c:v>6</c:v>
                </c:pt>
                <c:pt idx="63">
                  <c:v>#N/A</c:v>
                </c:pt>
                <c:pt idx="64">
                  <c:v>6</c:v>
                </c:pt>
                <c:pt idx="65">
                  <c:v>6.3</c:v>
                </c:pt>
                <c:pt idx="66">
                  <c:v>6.2</c:v>
                </c:pt>
                <c:pt idx="67">
                  <c:v>6</c:v>
                </c:pt>
                <c:pt idx="68">
                  <c:v>5.7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5.9</c:v>
                </c:pt>
                <c:pt idx="73">
                  <c:v>6.1</c:v>
                </c:pt>
                <c:pt idx="74">
                  <c:v>6.3</c:v>
                </c:pt>
                <c:pt idx="75">
                  <c:v>6.3</c:v>
                </c:pt>
                <c:pt idx="76">
                  <c:v>6.6</c:v>
                </c:pt>
                <c:pt idx="77">
                  <c:v>7</c:v>
                </c:pt>
                <c:pt idx="78">
                  <c:v>#N/A</c:v>
                </c:pt>
                <c:pt idx="79">
                  <c:v>6.7</c:v>
                </c:pt>
                <c:pt idx="80">
                  <c:v>#N/A</c:v>
                </c:pt>
                <c:pt idx="81">
                  <c:v>3.3</c:v>
                </c:pt>
                <c:pt idx="82">
                  <c:v>#N/A</c:v>
                </c:pt>
                <c:pt idx="83">
                  <c:v>#N/A</c:v>
                </c:pt>
                <c:pt idx="84">
                  <c:v>3.9</c:v>
                </c:pt>
                <c:pt idx="85">
                  <c:v>#N/A</c:v>
                </c:pt>
                <c:pt idx="86">
                  <c:v>#N/A</c:v>
                </c:pt>
                <c:pt idx="87">
                  <c:v>5.87</c:v>
                </c:pt>
                <c:pt idx="88">
                  <c:v>6.07</c:v>
                </c:pt>
                <c:pt idx="89">
                  <c:v>5.67</c:v>
                </c:pt>
                <c:pt idx="90">
                  <c:v>5.27</c:v>
                </c:pt>
                <c:pt idx="91">
                  <c:v>#N/A</c:v>
                </c:pt>
                <c:pt idx="92">
                  <c:v>5.22</c:v>
                </c:pt>
                <c:pt idx="93">
                  <c:v>4.87</c:v>
                </c:pt>
                <c:pt idx="94">
                  <c:v>4.97</c:v>
                </c:pt>
                <c:pt idx="95">
                  <c:v>5.0199999999999996</c:v>
                </c:pt>
                <c:pt idx="96">
                  <c:v>5.17</c:v>
                </c:pt>
                <c:pt idx="97">
                  <c:v>4.97</c:v>
                </c:pt>
                <c:pt idx="98">
                  <c:v>5.82</c:v>
                </c:pt>
                <c:pt idx="99">
                  <c:v>5.82</c:v>
                </c:pt>
                <c:pt idx="100">
                  <c:v>5.87</c:v>
                </c:pt>
                <c:pt idx="101">
                  <c:v>5.77</c:v>
                </c:pt>
                <c:pt idx="102">
                  <c:v>5.37</c:v>
                </c:pt>
                <c:pt idx="103">
                  <c:v>5.27</c:v>
                </c:pt>
                <c:pt idx="104">
                  <c:v>5.37</c:v>
                </c:pt>
                <c:pt idx="105">
                  <c:v>5.67</c:v>
                </c:pt>
                <c:pt idx="106">
                  <c:v>5.57</c:v>
                </c:pt>
                <c:pt idx="107">
                  <c:v>5.42</c:v>
                </c:pt>
                <c:pt idx="108">
                  <c:v>5.57</c:v>
                </c:pt>
                <c:pt idx="109">
                  <c:v>4.92</c:v>
                </c:pt>
                <c:pt idx="110">
                  <c:v>5.72</c:v>
                </c:pt>
                <c:pt idx="111">
                  <c:v>5.69</c:v>
                </c:pt>
                <c:pt idx="112">
                  <c:v>4.92</c:v>
                </c:pt>
                <c:pt idx="113">
                  <c:v>5.57</c:v>
                </c:pt>
                <c:pt idx="114">
                  <c:v>5.63</c:v>
                </c:pt>
                <c:pt idx="115">
                  <c:v>5.69</c:v>
                </c:pt>
                <c:pt idx="116">
                  <c:v>5.57</c:v>
                </c:pt>
                <c:pt idx="117">
                  <c:v>#N/A</c:v>
                </c:pt>
                <c:pt idx="118">
                  <c:v>#N/A</c:v>
                </c:pt>
                <c:pt idx="119">
                  <c:v>4.53</c:v>
                </c:pt>
                <c:pt idx="120">
                  <c:v>5.05</c:v>
                </c:pt>
                <c:pt idx="121">
                  <c:v>4.5</c:v>
                </c:pt>
                <c:pt idx="122">
                  <c:v>5.25</c:v>
                </c:pt>
                <c:pt idx="123">
                  <c:v>5.2</c:v>
                </c:pt>
                <c:pt idx="124">
                  <c:v>5.3</c:v>
                </c:pt>
                <c:pt idx="125">
                  <c:v>5.3</c:v>
                </c:pt>
                <c:pt idx="126">
                  <c:v>5.2</c:v>
                </c:pt>
                <c:pt idx="127">
                  <c:v>4.9000000000000004</c:v>
                </c:pt>
                <c:pt idx="128">
                  <c:v>#N/A</c:v>
                </c:pt>
                <c:pt idx="129">
                  <c:v>5.0999999999999996</c:v>
                </c:pt>
                <c:pt idx="130">
                  <c:v>5.2</c:v>
                </c:pt>
                <c:pt idx="131">
                  <c:v>5.01</c:v>
                </c:pt>
                <c:pt idx="132">
                  <c:v>4.7</c:v>
                </c:pt>
                <c:pt idx="133">
                  <c:v>5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5.4</c:v>
                </c:pt>
                <c:pt idx="137">
                  <c:v>5.35</c:v>
                </c:pt>
                <c:pt idx="138">
                  <c:v>5.3</c:v>
                </c:pt>
                <c:pt idx="139">
                  <c:v>5</c:v>
                </c:pt>
                <c:pt idx="140">
                  <c:v>4.8</c:v>
                </c:pt>
                <c:pt idx="141">
                  <c:v>5</c:v>
                </c:pt>
                <c:pt idx="142">
                  <c:v>4.9000000000000004</c:v>
                </c:pt>
                <c:pt idx="143">
                  <c:v>5</c:v>
                </c:pt>
                <c:pt idx="144">
                  <c:v>5.05</c:v>
                </c:pt>
                <c:pt idx="145">
                  <c:v>5.15</c:v>
                </c:pt>
                <c:pt idx="146">
                  <c:v>5.25</c:v>
                </c:pt>
                <c:pt idx="147">
                  <c:v>6</c:v>
                </c:pt>
                <c:pt idx="148">
                  <c:v>6.05</c:v>
                </c:pt>
                <c:pt idx="149">
                  <c:v>5.9</c:v>
                </c:pt>
                <c:pt idx="150">
                  <c:v>5.7</c:v>
                </c:pt>
                <c:pt idx="151">
                  <c:v>5.4</c:v>
                </c:pt>
                <c:pt idx="152">
                  <c:v>5.4</c:v>
                </c:pt>
                <c:pt idx="153">
                  <c:v>5.5</c:v>
                </c:pt>
                <c:pt idx="154">
                  <c:v>5.8</c:v>
                </c:pt>
                <c:pt idx="155">
                  <c:v>4.9000000000000004</c:v>
                </c:pt>
                <c:pt idx="156">
                  <c:v>4.87</c:v>
                </c:pt>
                <c:pt idx="157">
                  <c:v>5.2</c:v>
                </c:pt>
                <c:pt idx="158">
                  <c:v>5.2</c:v>
                </c:pt>
                <c:pt idx="159">
                  <c:v>4.9000000000000004</c:v>
                </c:pt>
                <c:pt idx="160">
                  <c:v>4.8499999999999996</c:v>
                </c:pt>
                <c:pt idx="161">
                  <c:v>4.9000000000000004</c:v>
                </c:pt>
                <c:pt idx="162">
                  <c:v>4.8</c:v>
                </c:pt>
                <c:pt idx="163">
                  <c:v>4.9000000000000004</c:v>
                </c:pt>
                <c:pt idx="164">
                  <c:v>4.8</c:v>
                </c:pt>
                <c:pt idx="165">
                  <c:v>4.9000000000000004</c:v>
                </c:pt>
                <c:pt idx="166">
                  <c:v>5.0999999999999996</c:v>
                </c:pt>
                <c:pt idx="167">
                  <c:v>5.2</c:v>
                </c:pt>
                <c:pt idx="168">
                  <c:v>5.0999999999999996</c:v>
                </c:pt>
                <c:pt idx="169">
                  <c:v>5.2</c:v>
                </c:pt>
                <c:pt idx="170">
                  <c:v>5</c:v>
                </c:pt>
                <c:pt idx="171">
                  <c:v>5.0999999999999996</c:v>
                </c:pt>
                <c:pt idx="172">
                  <c:v>5.2</c:v>
                </c:pt>
                <c:pt idx="173">
                  <c:v>4.9000000000000004</c:v>
                </c:pt>
                <c:pt idx="174">
                  <c:v>5.3</c:v>
                </c:pt>
                <c:pt idx="175">
                  <c:v>4.95</c:v>
                </c:pt>
                <c:pt idx="176">
                  <c:v>5</c:v>
                </c:pt>
                <c:pt idx="177">
                  <c:v>5.0999999999999996</c:v>
                </c:pt>
                <c:pt idx="178">
                  <c:v>4.9000000000000004</c:v>
                </c:pt>
                <c:pt idx="179">
                  <c:v>4.8</c:v>
                </c:pt>
                <c:pt idx="180">
                  <c:v>5.2</c:v>
                </c:pt>
                <c:pt idx="181">
                  <c:v>5.25</c:v>
                </c:pt>
                <c:pt idx="182">
                  <c:v>5.55</c:v>
                </c:pt>
                <c:pt idx="183">
                  <c:v>5.85</c:v>
                </c:pt>
                <c:pt idx="184">
                  <c:v>5.85</c:v>
                </c:pt>
                <c:pt idx="185">
                  <c:v>6</c:v>
                </c:pt>
                <c:pt idx="186">
                  <c:v>5.8</c:v>
                </c:pt>
                <c:pt idx="187">
                  <c:v>5.4</c:v>
                </c:pt>
                <c:pt idx="188">
                  <c:v>5.4</c:v>
                </c:pt>
                <c:pt idx="189">
                  <c:v>5.55</c:v>
                </c:pt>
                <c:pt idx="190">
                  <c:v>5.7</c:v>
                </c:pt>
                <c:pt idx="191">
                  <c:v>5.8</c:v>
                </c:pt>
                <c:pt idx="192">
                  <c:v>5.55</c:v>
                </c:pt>
                <c:pt idx="193">
                  <c:v>5.55</c:v>
                </c:pt>
                <c:pt idx="194">
                  <c:v>5.45</c:v>
                </c:pt>
                <c:pt idx="195">
                  <c:v>5.55</c:v>
                </c:pt>
                <c:pt idx="196">
                  <c:v>5.55</c:v>
                </c:pt>
                <c:pt idx="197">
                  <c:v>5.55</c:v>
                </c:pt>
                <c:pt idx="198">
                  <c:v>5.6</c:v>
                </c:pt>
                <c:pt idx="199">
                  <c:v>5.25</c:v>
                </c:pt>
                <c:pt idx="200">
                  <c:v>5.05</c:v>
                </c:pt>
                <c:pt idx="201">
                  <c:v>4.45</c:v>
                </c:pt>
                <c:pt idx="202">
                  <c:v>4.45</c:v>
                </c:pt>
                <c:pt idx="203">
                  <c:v>4.3499999999999996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7F-4415-9754-A46AE0A45509}"/>
            </c:ext>
          </c:extLst>
        </c:ser>
        <c:dLbls/>
        <c:marker val="1"/>
        <c:axId val="89110784"/>
        <c:axId val="87884160"/>
      </c:lineChart>
      <c:dateAx>
        <c:axId val="8911078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884160"/>
        <c:crosses val="autoZero"/>
        <c:auto val="1"/>
        <c:lblOffset val="100"/>
        <c:baseTimeUnit val="months"/>
      </c:dateAx>
      <c:valAx>
        <c:axId val="87884160"/>
        <c:scaling>
          <c:orientation val="minMax"/>
          <c:min val="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11078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PO0980320U0002</a:t>
            </a:r>
          </a:p>
        </c:rich>
      </c:tx>
    </c:title>
    <c:plotArea>
      <c:layout/>
      <c:lineChart>
        <c:grouping val="standard"/>
        <c:dLbls/>
        <c:marker val="1"/>
        <c:axId val="87930368"/>
        <c:axId val="8793228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PO0980320U0002!$B$38:$GW$38</c:f>
              <c:numCache>
                <c:formatCode>mm/yy</c:formatCode>
                <c:ptCount val="20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</c:numCache>
            </c:numRef>
          </c:cat>
          <c:val>
            <c:numRef>
              <c:f>PO0980320U0002!$B$39:$GW$39</c:f>
              <c:numCache>
                <c:formatCode>General</c:formatCode>
                <c:ptCount val="204"/>
                <c:pt idx="0">
                  <c:v>75.441999999999993</c:v>
                </c:pt>
                <c:pt idx="1">
                  <c:v>75.441999999999993</c:v>
                </c:pt>
                <c:pt idx="2">
                  <c:v>75.292000000000002</c:v>
                </c:pt>
                <c:pt idx="3">
                  <c:v>#N/A</c:v>
                </c:pt>
                <c:pt idx="4">
                  <c:v>75.441999999999993</c:v>
                </c:pt>
                <c:pt idx="5">
                  <c:v>75.141999999999996</c:v>
                </c:pt>
                <c:pt idx="6">
                  <c:v>#N/A</c:v>
                </c:pt>
                <c:pt idx="7">
                  <c:v>75.441999999999993</c:v>
                </c:pt>
                <c:pt idx="8">
                  <c:v>75.441999999999993</c:v>
                </c:pt>
                <c:pt idx="9">
                  <c:v>75.641999999999996</c:v>
                </c:pt>
                <c:pt idx="10">
                  <c:v>#N/A</c:v>
                </c:pt>
                <c:pt idx="11">
                  <c:v>75.641999999999996</c:v>
                </c:pt>
                <c:pt idx="12">
                  <c:v>75.941999999999993</c:v>
                </c:pt>
                <c:pt idx="13">
                  <c:v>75.941999999999993</c:v>
                </c:pt>
                <c:pt idx="14">
                  <c:v>75.742000000000004</c:v>
                </c:pt>
                <c:pt idx="15">
                  <c:v>75.641999999999996</c:v>
                </c:pt>
                <c:pt idx="16">
                  <c:v>75.441999999999993</c:v>
                </c:pt>
                <c:pt idx="17">
                  <c:v>75.441999999999993</c:v>
                </c:pt>
                <c:pt idx="18">
                  <c:v>75.742000000000004</c:v>
                </c:pt>
                <c:pt idx="19">
                  <c:v>#N/A</c:v>
                </c:pt>
                <c:pt idx="20">
                  <c:v>75.641999999999996</c:v>
                </c:pt>
                <c:pt idx="21">
                  <c:v>#N/A</c:v>
                </c:pt>
                <c:pt idx="22">
                  <c:v>#N/A</c:v>
                </c:pt>
                <c:pt idx="23">
                  <c:v>75.742000000000004</c:v>
                </c:pt>
                <c:pt idx="24">
                  <c:v>75.641999999999996</c:v>
                </c:pt>
                <c:pt idx="25">
                  <c:v>75.441999999999993</c:v>
                </c:pt>
                <c:pt idx="26">
                  <c:v>75.042000000000002</c:v>
                </c:pt>
                <c:pt idx="27">
                  <c:v>#N/A</c:v>
                </c:pt>
                <c:pt idx="28">
                  <c:v>74.742000000000004</c:v>
                </c:pt>
                <c:pt idx="29">
                  <c:v>74.641999999999996</c:v>
                </c:pt>
                <c:pt idx="30">
                  <c:v>#N/A</c:v>
                </c:pt>
                <c:pt idx="31">
                  <c:v>75.242000000000004</c:v>
                </c:pt>
                <c:pt idx="32">
                  <c:v>75.441999999999993</c:v>
                </c:pt>
                <c:pt idx="33">
                  <c:v>75.292000000000002</c:v>
                </c:pt>
                <c:pt idx="34">
                  <c:v>75.141999999999996</c:v>
                </c:pt>
                <c:pt idx="35">
                  <c:v>75.341999999999999</c:v>
                </c:pt>
                <c:pt idx="36">
                  <c:v>75.441999999999993</c:v>
                </c:pt>
                <c:pt idx="37">
                  <c:v>75.242000000000004</c:v>
                </c:pt>
                <c:pt idx="38">
                  <c:v>74.841999999999999</c:v>
                </c:pt>
                <c:pt idx="39">
                  <c:v>74.742000000000004</c:v>
                </c:pt>
                <c:pt idx="40">
                  <c:v>74.641999999999996</c:v>
                </c:pt>
                <c:pt idx="41">
                  <c:v>74.742000000000004</c:v>
                </c:pt>
                <c:pt idx="42">
                  <c:v>#N/A</c:v>
                </c:pt>
                <c:pt idx="43">
                  <c:v>74.841999999999999</c:v>
                </c:pt>
                <c:pt idx="44">
                  <c:v>75.042000000000002</c:v>
                </c:pt>
                <c:pt idx="45">
                  <c:v>74.841999999999999</c:v>
                </c:pt>
                <c:pt idx="46">
                  <c:v>74.742000000000004</c:v>
                </c:pt>
                <c:pt idx="47">
                  <c:v>75.042000000000002</c:v>
                </c:pt>
                <c:pt idx="48">
                  <c:v>#N/A</c:v>
                </c:pt>
                <c:pt idx="49">
                  <c:v>74.941999999999993</c:v>
                </c:pt>
                <c:pt idx="50">
                  <c:v>74.641999999999996</c:v>
                </c:pt>
                <c:pt idx="51">
                  <c:v>#N/A</c:v>
                </c:pt>
                <c:pt idx="52">
                  <c:v>#N/A</c:v>
                </c:pt>
                <c:pt idx="53">
                  <c:v>74.441999999999993</c:v>
                </c:pt>
                <c:pt idx="54">
                  <c:v>74.742000000000004</c:v>
                </c:pt>
                <c:pt idx="55">
                  <c:v>74.841999999999999</c:v>
                </c:pt>
                <c:pt idx="56">
                  <c:v>74.841999999999999</c:v>
                </c:pt>
                <c:pt idx="57">
                  <c:v>74.641999999999996</c:v>
                </c:pt>
                <c:pt idx="58">
                  <c:v>74.641999999999996</c:v>
                </c:pt>
                <c:pt idx="59">
                  <c:v>74.742000000000004</c:v>
                </c:pt>
                <c:pt idx="60">
                  <c:v>74.841999999999999</c:v>
                </c:pt>
                <c:pt idx="61">
                  <c:v>74.742000000000004</c:v>
                </c:pt>
                <c:pt idx="62">
                  <c:v>74.441999999999993</c:v>
                </c:pt>
                <c:pt idx="63">
                  <c:v>#N/A</c:v>
                </c:pt>
                <c:pt idx="64">
                  <c:v>74.441999999999993</c:v>
                </c:pt>
                <c:pt idx="65">
                  <c:v>74.141999999999996</c:v>
                </c:pt>
                <c:pt idx="66">
                  <c:v>74.242000000000004</c:v>
                </c:pt>
                <c:pt idx="67">
                  <c:v>74.441999999999993</c:v>
                </c:pt>
                <c:pt idx="68">
                  <c:v>74.742000000000004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74.542000000000002</c:v>
                </c:pt>
                <c:pt idx="73">
                  <c:v>74.341999999999999</c:v>
                </c:pt>
                <c:pt idx="74">
                  <c:v>74.141999999999996</c:v>
                </c:pt>
                <c:pt idx="75">
                  <c:v>74.141999999999996</c:v>
                </c:pt>
                <c:pt idx="76">
                  <c:v>73.841999999999999</c:v>
                </c:pt>
                <c:pt idx="77">
                  <c:v>73.441999999999993</c:v>
                </c:pt>
                <c:pt idx="78">
                  <c:v>#N/A</c:v>
                </c:pt>
                <c:pt idx="79">
                  <c:v>73.742000000000004</c:v>
                </c:pt>
                <c:pt idx="80">
                  <c:v>#N/A</c:v>
                </c:pt>
                <c:pt idx="81">
                  <c:v>77.141999999999996</c:v>
                </c:pt>
                <c:pt idx="82">
                  <c:v>#N/A</c:v>
                </c:pt>
                <c:pt idx="83">
                  <c:v>#N/A</c:v>
                </c:pt>
                <c:pt idx="84">
                  <c:v>76.542000000000002</c:v>
                </c:pt>
                <c:pt idx="85">
                  <c:v>#N/A</c:v>
                </c:pt>
                <c:pt idx="86">
                  <c:v>#N/A</c:v>
                </c:pt>
                <c:pt idx="87">
                  <c:v>74.572000000000003</c:v>
                </c:pt>
                <c:pt idx="88">
                  <c:v>74.372</c:v>
                </c:pt>
                <c:pt idx="89">
                  <c:v>74.772000000000006</c:v>
                </c:pt>
                <c:pt idx="90">
                  <c:v>75.171999999999997</c:v>
                </c:pt>
                <c:pt idx="91">
                  <c:v>#N/A</c:v>
                </c:pt>
                <c:pt idx="92">
                  <c:v>75.221999999999994</c:v>
                </c:pt>
                <c:pt idx="93">
                  <c:v>75.572000000000003</c:v>
                </c:pt>
                <c:pt idx="94">
                  <c:v>75.471999999999994</c:v>
                </c:pt>
                <c:pt idx="95">
                  <c:v>75.421999999999997</c:v>
                </c:pt>
                <c:pt idx="96">
                  <c:v>75.272000000000006</c:v>
                </c:pt>
                <c:pt idx="97">
                  <c:v>75.471999999999994</c:v>
                </c:pt>
                <c:pt idx="98">
                  <c:v>74.622</c:v>
                </c:pt>
                <c:pt idx="99">
                  <c:v>74.622</c:v>
                </c:pt>
                <c:pt idx="100">
                  <c:v>74.572000000000003</c:v>
                </c:pt>
                <c:pt idx="101">
                  <c:v>74.671999999999997</c:v>
                </c:pt>
                <c:pt idx="102">
                  <c:v>75.072000000000003</c:v>
                </c:pt>
                <c:pt idx="103">
                  <c:v>75.171999999999997</c:v>
                </c:pt>
                <c:pt idx="104">
                  <c:v>75.072000000000003</c:v>
                </c:pt>
                <c:pt idx="105">
                  <c:v>74.772000000000006</c:v>
                </c:pt>
                <c:pt idx="106">
                  <c:v>74.872</c:v>
                </c:pt>
                <c:pt idx="107">
                  <c:v>75.022000000000006</c:v>
                </c:pt>
                <c:pt idx="108">
                  <c:v>74.872</c:v>
                </c:pt>
                <c:pt idx="109">
                  <c:v>75.522000000000006</c:v>
                </c:pt>
                <c:pt idx="110">
                  <c:v>74.721999999999994</c:v>
                </c:pt>
                <c:pt idx="111">
                  <c:v>74.751999999999995</c:v>
                </c:pt>
                <c:pt idx="112">
                  <c:v>75.522000000000006</c:v>
                </c:pt>
                <c:pt idx="113">
                  <c:v>74.872</c:v>
                </c:pt>
                <c:pt idx="114">
                  <c:v>74.811999999999998</c:v>
                </c:pt>
                <c:pt idx="115">
                  <c:v>74.751999999999995</c:v>
                </c:pt>
                <c:pt idx="116">
                  <c:v>74.872</c:v>
                </c:pt>
                <c:pt idx="117">
                  <c:v>#N/A</c:v>
                </c:pt>
                <c:pt idx="118">
                  <c:v>#N/A</c:v>
                </c:pt>
                <c:pt idx="119">
                  <c:v>75.912000000000006</c:v>
                </c:pt>
                <c:pt idx="120">
                  <c:v>75.391999999999996</c:v>
                </c:pt>
                <c:pt idx="121">
                  <c:v>75.941999999999993</c:v>
                </c:pt>
                <c:pt idx="122">
                  <c:v>75.191999999999993</c:v>
                </c:pt>
                <c:pt idx="123">
                  <c:v>75.242000000000004</c:v>
                </c:pt>
                <c:pt idx="124">
                  <c:v>75.141999999999996</c:v>
                </c:pt>
                <c:pt idx="125">
                  <c:v>75.141999999999996</c:v>
                </c:pt>
                <c:pt idx="126">
                  <c:v>75.242000000000004</c:v>
                </c:pt>
                <c:pt idx="127">
                  <c:v>75.542000000000002</c:v>
                </c:pt>
                <c:pt idx="128">
                  <c:v>#N/A</c:v>
                </c:pt>
                <c:pt idx="129">
                  <c:v>75.341999999999999</c:v>
                </c:pt>
                <c:pt idx="130">
                  <c:v>75.242000000000004</c:v>
                </c:pt>
                <c:pt idx="131">
                  <c:v>75.432000000000002</c:v>
                </c:pt>
                <c:pt idx="132">
                  <c:v>75.742000000000004</c:v>
                </c:pt>
                <c:pt idx="133">
                  <c:v>75.441999999999993</c:v>
                </c:pt>
                <c:pt idx="134">
                  <c:v>75.341999999999999</c:v>
                </c:pt>
                <c:pt idx="135">
                  <c:v>75.341999999999999</c:v>
                </c:pt>
                <c:pt idx="136">
                  <c:v>75.042000000000002</c:v>
                </c:pt>
                <c:pt idx="137">
                  <c:v>75.091999999999999</c:v>
                </c:pt>
                <c:pt idx="138">
                  <c:v>75.141999999999996</c:v>
                </c:pt>
                <c:pt idx="139">
                  <c:v>75.441999999999993</c:v>
                </c:pt>
                <c:pt idx="140">
                  <c:v>75.641999999999996</c:v>
                </c:pt>
                <c:pt idx="141">
                  <c:v>75.441999999999993</c:v>
                </c:pt>
                <c:pt idx="142">
                  <c:v>75.542000000000002</c:v>
                </c:pt>
                <c:pt idx="143">
                  <c:v>75.441999999999993</c:v>
                </c:pt>
                <c:pt idx="144">
                  <c:v>75.391999999999996</c:v>
                </c:pt>
                <c:pt idx="145">
                  <c:v>75.292000000000002</c:v>
                </c:pt>
                <c:pt idx="146">
                  <c:v>75.191999999999993</c:v>
                </c:pt>
                <c:pt idx="147">
                  <c:v>74.441999999999993</c:v>
                </c:pt>
                <c:pt idx="148">
                  <c:v>74.391999999999996</c:v>
                </c:pt>
                <c:pt idx="149">
                  <c:v>74.542000000000002</c:v>
                </c:pt>
                <c:pt idx="150">
                  <c:v>74.742000000000004</c:v>
                </c:pt>
                <c:pt idx="151">
                  <c:v>75.042000000000002</c:v>
                </c:pt>
                <c:pt idx="152">
                  <c:v>75.042000000000002</c:v>
                </c:pt>
                <c:pt idx="153">
                  <c:v>74.941999999999993</c:v>
                </c:pt>
                <c:pt idx="154">
                  <c:v>74.641999999999996</c:v>
                </c:pt>
                <c:pt idx="155">
                  <c:v>75.542000000000002</c:v>
                </c:pt>
                <c:pt idx="156">
                  <c:v>75.572000000000003</c:v>
                </c:pt>
                <c:pt idx="157">
                  <c:v>75.242000000000004</c:v>
                </c:pt>
                <c:pt idx="158">
                  <c:v>75.242000000000004</c:v>
                </c:pt>
                <c:pt idx="159">
                  <c:v>75.542000000000002</c:v>
                </c:pt>
                <c:pt idx="160">
                  <c:v>75.591999999999999</c:v>
                </c:pt>
                <c:pt idx="161">
                  <c:v>75.542000000000002</c:v>
                </c:pt>
                <c:pt idx="162">
                  <c:v>75.641999999999996</c:v>
                </c:pt>
                <c:pt idx="163">
                  <c:v>75.542000000000002</c:v>
                </c:pt>
                <c:pt idx="164">
                  <c:v>75.641999999999996</c:v>
                </c:pt>
                <c:pt idx="165">
                  <c:v>75.542000000000002</c:v>
                </c:pt>
                <c:pt idx="166">
                  <c:v>75.341999999999999</c:v>
                </c:pt>
                <c:pt idx="167">
                  <c:v>75.242000000000004</c:v>
                </c:pt>
                <c:pt idx="168">
                  <c:v>75.341999999999999</c:v>
                </c:pt>
                <c:pt idx="169">
                  <c:v>75.242000000000004</c:v>
                </c:pt>
                <c:pt idx="170">
                  <c:v>75.441999999999993</c:v>
                </c:pt>
                <c:pt idx="171">
                  <c:v>75.341999999999999</c:v>
                </c:pt>
                <c:pt idx="172">
                  <c:v>75.242000000000004</c:v>
                </c:pt>
                <c:pt idx="173">
                  <c:v>75.542000000000002</c:v>
                </c:pt>
                <c:pt idx="174">
                  <c:v>75.141999999999996</c:v>
                </c:pt>
                <c:pt idx="175">
                  <c:v>75.492000000000004</c:v>
                </c:pt>
                <c:pt idx="176">
                  <c:v>75.441999999999993</c:v>
                </c:pt>
                <c:pt idx="177">
                  <c:v>75.341999999999999</c:v>
                </c:pt>
                <c:pt idx="178">
                  <c:v>75.542000000000002</c:v>
                </c:pt>
                <c:pt idx="179">
                  <c:v>75.641999999999996</c:v>
                </c:pt>
                <c:pt idx="180">
                  <c:v>75.242000000000004</c:v>
                </c:pt>
                <c:pt idx="181">
                  <c:v>75.191999999999993</c:v>
                </c:pt>
                <c:pt idx="182">
                  <c:v>74.891999999999996</c:v>
                </c:pt>
                <c:pt idx="183">
                  <c:v>74.591999999999999</c:v>
                </c:pt>
                <c:pt idx="184">
                  <c:v>74.591999999999999</c:v>
                </c:pt>
                <c:pt idx="185">
                  <c:v>74.441999999999993</c:v>
                </c:pt>
                <c:pt idx="186">
                  <c:v>74.641999999999996</c:v>
                </c:pt>
                <c:pt idx="187">
                  <c:v>75.042000000000002</c:v>
                </c:pt>
                <c:pt idx="188">
                  <c:v>75.042000000000002</c:v>
                </c:pt>
                <c:pt idx="189">
                  <c:v>74.891999999999996</c:v>
                </c:pt>
                <c:pt idx="190">
                  <c:v>74.742000000000004</c:v>
                </c:pt>
                <c:pt idx="191">
                  <c:v>74.641999999999996</c:v>
                </c:pt>
                <c:pt idx="192">
                  <c:v>74.891999999999996</c:v>
                </c:pt>
                <c:pt idx="193">
                  <c:v>74.891999999999996</c:v>
                </c:pt>
                <c:pt idx="194">
                  <c:v>74.992000000000004</c:v>
                </c:pt>
                <c:pt idx="195">
                  <c:v>74.891999999999996</c:v>
                </c:pt>
                <c:pt idx="196">
                  <c:v>74.891999999999996</c:v>
                </c:pt>
                <c:pt idx="197">
                  <c:v>74.891999999999996</c:v>
                </c:pt>
                <c:pt idx="198">
                  <c:v>74.841999999999999</c:v>
                </c:pt>
                <c:pt idx="199">
                  <c:v>75.191999999999993</c:v>
                </c:pt>
                <c:pt idx="200">
                  <c:v>75.391999999999996</c:v>
                </c:pt>
                <c:pt idx="201">
                  <c:v>75.992000000000004</c:v>
                </c:pt>
                <c:pt idx="202">
                  <c:v>75.992000000000004</c:v>
                </c:pt>
                <c:pt idx="203">
                  <c:v>76.091999999999999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40-4C4A-89EF-45E4010293D4}"/>
            </c:ext>
          </c:extLst>
        </c:ser>
        <c:dLbls/>
        <c:marker val="1"/>
        <c:axId val="87930368"/>
        <c:axId val="87932288"/>
      </c:lineChart>
      <c:dateAx>
        <c:axId val="8793036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7932288"/>
        <c:crosses val="autoZero"/>
        <c:auto val="1"/>
        <c:lblOffset val="100"/>
        <c:baseTimeUnit val="months"/>
      </c:dateAx>
      <c:valAx>
        <c:axId val="87932288"/>
        <c:scaling>
          <c:orientation val="minMax"/>
          <c:min val="7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793036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PO0980410U0002</a:t>
            </a:r>
          </a:p>
        </c:rich>
      </c:tx>
    </c:title>
    <c:plotArea>
      <c:layout/>
      <c:lineChart>
        <c:grouping val="standard"/>
        <c:dLbls/>
        <c:marker val="1"/>
        <c:axId val="89486464"/>
        <c:axId val="8948838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PO0980410U0002!$B$4:$T$4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PO0980410U0002!$B$5:$T$5</c:f>
              <c:numCache>
                <c:formatCode>General</c:formatCode>
                <c:ptCount val="19"/>
                <c:pt idx="0">
                  <c:v>3.43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3.43</c:v>
                </c:pt>
                <c:pt idx="6">
                  <c:v>#N/A</c:v>
                </c:pt>
                <c:pt idx="7">
                  <c:v>4.22</c:v>
                </c:pt>
                <c:pt idx="8">
                  <c:v>5.12</c:v>
                </c:pt>
                <c:pt idx="9">
                  <c:v>4.12</c:v>
                </c:pt>
                <c:pt idx="10">
                  <c:v>4.12</c:v>
                </c:pt>
                <c:pt idx="11">
                  <c:v>4.4800000000000004</c:v>
                </c:pt>
                <c:pt idx="12">
                  <c:v>5.12</c:v>
                </c:pt>
                <c:pt idx="13">
                  <c:v>5.0199999999999996</c:v>
                </c:pt>
                <c:pt idx="14">
                  <c:v>2.92</c:v>
                </c:pt>
                <c:pt idx="15">
                  <c:v>#N/A</c:v>
                </c:pt>
                <c:pt idx="16">
                  <c:v>#N/A</c:v>
                </c:pt>
                <c:pt idx="17">
                  <c:v>3.5</c:v>
                </c:pt>
                <c:pt idx="18">
                  <c:v>2.72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C1-4B14-8D34-A5908EA1AA9A}"/>
            </c:ext>
          </c:extLst>
        </c:ser>
        <c:dLbls/>
        <c:marker val="1"/>
        <c:axId val="89486464"/>
        <c:axId val="89488384"/>
      </c:lineChart>
      <c:dateAx>
        <c:axId val="8948646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488384"/>
        <c:crosses val="autoZero"/>
        <c:auto val="1"/>
        <c:lblOffset val="100"/>
        <c:baseTimeUnit val="months"/>
      </c:dateAx>
      <c:valAx>
        <c:axId val="89488384"/>
        <c:scaling>
          <c:orientation val="minMax"/>
          <c:min val="1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48646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PO0980410U0002</a:t>
            </a:r>
          </a:p>
        </c:rich>
      </c:tx>
    </c:title>
    <c:plotArea>
      <c:layout/>
      <c:lineChart>
        <c:grouping val="standard"/>
        <c:dLbls/>
        <c:marker val="1"/>
        <c:axId val="89203456"/>
        <c:axId val="89204992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PO0980410U0002!$B$38:$T$38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PO0980410U0002!$B$39:$T$39</c:f>
              <c:numCache>
                <c:formatCode>General</c:formatCode>
                <c:ptCount val="19"/>
                <c:pt idx="0">
                  <c:v>84.516999999999996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84.516999999999996</c:v>
                </c:pt>
                <c:pt idx="6">
                  <c:v>#N/A</c:v>
                </c:pt>
                <c:pt idx="7">
                  <c:v>83.727000000000004</c:v>
                </c:pt>
                <c:pt idx="8">
                  <c:v>82.826999999999998</c:v>
                </c:pt>
                <c:pt idx="9">
                  <c:v>83.826999999999998</c:v>
                </c:pt>
                <c:pt idx="10">
                  <c:v>83.826999999999998</c:v>
                </c:pt>
                <c:pt idx="11">
                  <c:v>83.466999999999999</c:v>
                </c:pt>
                <c:pt idx="12">
                  <c:v>82.826999999999998</c:v>
                </c:pt>
                <c:pt idx="13">
                  <c:v>82.927000000000007</c:v>
                </c:pt>
                <c:pt idx="14">
                  <c:v>85.027000000000001</c:v>
                </c:pt>
                <c:pt idx="15">
                  <c:v>#N/A</c:v>
                </c:pt>
                <c:pt idx="16">
                  <c:v>#N/A</c:v>
                </c:pt>
                <c:pt idx="17">
                  <c:v>84.447000000000003</c:v>
                </c:pt>
                <c:pt idx="18">
                  <c:v>85.227000000000004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CE-449B-9A57-B42428151AAF}"/>
            </c:ext>
          </c:extLst>
        </c:ser>
        <c:dLbls/>
        <c:marker val="1"/>
        <c:axId val="89203456"/>
        <c:axId val="89204992"/>
      </c:lineChart>
      <c:dateAx>
        <c:axId val="8920345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204992"/>
        <c:crosses val="autoZero"/>
        <c:auto val="1"/>
        <c:lblOffset val="100"/>
        <c:baseTimeUnit val="months"/>
      </c:dateAx>
      <c:valAx>
        <c:axId val="89204992"/>
        <c:scaling>
          <c:orientation val="minMax"/>
          <c:min val="81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20345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PO098049NR0141</a:t>
            </a:r>
          </a:p>
        </c:rich>
      </c:tx>
    </c:title>
    <c:plotArea>
      <c:layout/>
      <c:lineChart>
        <c:grouping val="standard"/>
        <c:dLbls/>
        <c:marker val="1"/>
        <c:axId val="89231744"/>
        <c:axId val="89233664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PO098049NR0141!$B$4:$AG$4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PO098049NR0141!$B$5:$AG$5</c:f>
              <c:numCache>
                <c:formatCode>General</c:formatCode>
                <c:ptCount val="32"/>
                <c:pt idx="0">
                  <c:v>4.9000000000000004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1.8</c:v>
                </c:pt>
                <c:pt idx="7">
                  <c:v>#N/A</c:v>
                </c:pt>
                <c:pt idx="8">
                  <c:v>#N/A</c:v>
                </c:pt>
                <c:pt idx="9">
                  <c:v>5.0999999999999996</c:v>
                </c:pt>
                <c:pt idx="10">
                  <c:v>4.75</c:v>
                </c:pt>
                <c:pt idx="11">
                  <c:v>4.79</c:v>
                </c:pt>
                <c:pt idx="12">
                  <c:v>4.6500000000000004</c:v>
                </c:pt>
                <c:pt idx="13">
                  <c:v>5.03</c:v>
                </c:pt>
                <c:pt idx="14">
                  <c:v>6.22</c:v>
                </c:pt>
                <c:pt idx="15">
                  <c:v>#N/A</c:v>
                </c:pt>
                <c:pt idx="16">
                  <c:v>5.91</c:v>
                </c:pt>
                <c:pt idx="17">
                  <c:v>5.37</c:v>
                </c:pt>
                <c:pt idx="18">
                  <c:v>5.63</c:v>
                </c:pt>
                <c:pt idx="19">
                  <c:v>6.13</c:v>
                </c:pt>
                <c:pt idx="20">
                  <c:v>6.4</c:v>
                </c:pt>
                <c:pt idx="21">
                  <c:v>6.49</c:v>
                </c:pt>
                <c:pt idx="22">
                  <c:v>6.31</c:v>
                </c:pt>
                <c:pt idx="23">
                  <c:v>5.85</c:v>
                </c:pt>
                <c:pt idx="24">
                  <c:v>5.77</c:v>
                </c:pt>
                <c:pt idx="25">
                  <c:v>5.73</c:v>
                </c:pt>
                <c:pt idx="26">
                  <c:v>5.56</c:v>
                </c:pt>
                <c:pt idx="27">
                  <c:v>6.22</c:v>
                </c:pt>
                <c:pt idx="28">
                  <c:v>6.39</c:v>
                </c:pt>
                <c:pt idx="29">
                  <c:v>6.42</c:v>
                </c:pt>
                <c:pt idx="30">
                  <c:v>6.45</c:v>
                </c:pt>
                <c:pt idx="31">
                  <c:v>4.9400000000000004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2C-451B-A91A-1B31D0D916AA}"/>
            </c:ext>
          </c:extLst>
        </c:ser>
        <c:dLbls/>
        <c:marker val="1"/>
        <c:axId val="89231744"/>
        <c:axId val="89233664"/>
      </c:lineChart>
      <c:dateAx>
        <c:axId val="89231744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233664"/>
        <c:crosses val="autoZero"/>
        <c:auto val="1"/>
        <c:lblOffset val="100"/>
        <c:baseTimeUnit val="months"/>
      </c:dateAx>
      <c:valAx>
        <c:axId val="89233664"/>
        <c:scaling>
          <c:orientation val="minMax"/>
          <c:min val="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231744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PO098003NR0063</a:t>
            </a:r>
          </a:p>
        </c:rich>
      </c:tx>
    </c:title>
    <c:plotArea>
      <c:layout/>
      <c:lineChart>
        <c:grouping val="standard"/>
        <c:dLbls/>
        <c:marker val="1"/>
        <c:axId val="76336128"/>
        <c:axId val="7643660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PO098003NR0063!$B$38:$BD$38</c:f>
              <c:numCache>
                <c:formatCode>mm/yy</c:formatCode>
                <c:ptCount val="55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  <c:pt idx="49">
                  <c:v>42552</c:v>
                </c:pt>
                <c:pt idx="50">
                  <c:v>42583</c:v>
                </c:pt>
                <c:pt idx="51">
                  <c:v>42614</c:v>
                </c:pt>
                <c:pt idx="52">
                  <c:v>42644</c:v>
                </c:pt>
                <c:pt idx="53">
                  <c:v>42675</c:v>
                </c:pt>
                <c:pt idx="54">
                  <c:v>42705</c:v>
                </c:pt>
              </c:numCache>
            </c:numRef>
          </c:cat>
          <c:val>
            <c:numRef>
              <c:f>PO098003NR0063!$B$39:$BD$39</c:f>
              <c:numCache>
                <c:formatCode>General</c:formatCode>
                <c:ptCount val="55"/>
                <c:pt idx="0">
                  <c:v>69.162999999999997</c:v>
                </c:pt>
                <c:pt idx="1">
                  <c:v>68.912999999999997</c:v>
                </c:pt>
                <c:pt idx="2">
                  <c:v>68.852999999999994</c:v>
                </c:pt>
                <c:pt idx="3">
                  <c:v>68.772999999999996</c:v>
                </c:pt>
                <c:pt idx="4">
                  <c:v>69.382999999999996</c:v>
                </c:pt>
                <c:pt idx="5">
                  <c:v>69.923000000000002</c:v>
                </c:pt>
                <c:pt idx="6">
                  <c:v>69.123000000000005</c:v>
                </c:pt>
                <c:pt idx="7">
                  <c:v>68.893000000000001</c:v>
                </c:pt>
                <c:pt idx="8">
                  <c:v>68.683000000000007</c:v>
                </c:pt>
                <c:pt idx="9">
                  <c:v>69.123000000000005</c:v>
                </c:pt>
                <c:pt idx="10">
                  <c:v>68.632999999999996</c:v>
                </c:pt>
                <c:pt idx="11">
                  <c:v>68.683000000000007</c:v>
                </c:pt>
                <c:pt idx="12">
                  <c:v>69.072999999999993</c:v>
                </c:pt>
                <c:pt idx="13">
                  <c:v>68.703000000000003</c:v>
                </c:pt>
                <c:pt idx="14">
                  <c:v>69.033000000000001</c:v>
                </c:pt>
                <c:pt idx="15">
                  <c:v>68.882999999999996</c:v>
                </c:pt>
                <c:pt idx="16">
                  <c:v>68.703000000000003</c:v>
                </c:pt>
                <c:pt idx="17">
                  <c:v>69.373000000000005</c:v>
                </c:pt>
                <c:pt idx="18">
                  <c:v>68.992999999999995</c:v>
                </c:pt>
                <c:pt idx="19">
                  <c:v>70.102999999999994</c:v>
                </c:pt>
                <c:pt idx="20">
                  <c:v>69.543000000000006</c:v>
                </c:pt>
                <c:pt idx="21">
                  <c:v>69.263000000000005</c:v>
                </c:pt>
                <c:pt idx="22">
                  <c:v>69.363</c:v>
                </c:pt>
                <c:pt idx="23">
                  <c:v>69.113</c:v>
                </c:pt>
                <c:pt idx="24">
                  <c:v>69.072999999999993</c:v>
                </c:pt>
                <c:pt idx="25">
                  <c:v>69.003</c:v>
                </c:pt>
                <c:pt idx="26">
                  <c:v>69.953000000000003</c:v>
                </c:pt>
                <c:pt idx="27">
                  <c:v>69.203000000000003</c:v>
                </c:pt>
                <c:pt idx="28">
                  <c:v>69.492999999999995</c:v>
                </c:pt>
                <c:pt idx="29">
                  <c:v>69.093000000000004</c:v>
                </c:pt>
                <c:pt idx="30">
                  <c:v>69.423000000000002</c:v>
                </c:pt>
                <c:pt idx="31">
                  <c:v>69.093000000000004</c:v>
                </c:pt>
                <c:pt idx="32">
                  <c:v>69.043000000000006</c:v>
                </c:pt>
                <c:pt idx="33">
                  <c:v>68.772999999999996</c:v>
                </c:pt>
                <c:pt idx="34">
                  <c:v>68.643000000000001</c:v>
                </c:pt>
                <c:pt idx="35">
                  <c:v>68.692999999999998</c:v>
                </c:pt>
                <c:pt idx="36">
                  <c:v>69.593000000000004</c:v>
                </c:pt>
                <c:pt idx="37">
                  <c:v>68.793000000000006</c:v>
                </c:pt>
                <c:pt idx="38">
                  <c:v>#N/A</c:v>
                </c:pt>
                <c:pt idx="39">
                  <c:v>68.673000000000002</c:v>
                </c:pt>
                <c:pt idx="40">
                  <c:v>69.332999999999998</c:v>
                </c:pt>
                <c:pt idx="41">
                  <c:v>69.003</c:v>
                </c:pt>
                <c:pt idx="42">
                  <c:v>68.533000000000001</c:v>
                </c:pt>
                <c:pt idx="43">
                  <c:v>68.472999999999999</c:v>
                </c:pt>
                <c:pt idx="44">
                  <c:v>68.772999999999996</c:v>
                </c:pt>
                <c:pt idx="45">
                  <c:v>69.192999999999998</c:v>
                </c:pt>
                <c:pt idx="46">
                  <c:v>68.722999999999999</c:v>
                </c:pt>
                <c:pt idx="47">
                  <c:v>68.552999999999997</c:v>
                </c:pt>
                <c:pt idx="48">
                  <c:v>68.533000000000001</c:v>
                </c:pt>
                <c:pt idx="49">
                  <c:v>68.983000000000004</c:v>
                </c:pt>
                <c:pt idx="50">
                  <c:v>69.063000000000002</c:v>
                </c:pt>
                <c:pt idx="51">
                  <c:v>68.923000000000002</c:v>
                </c:pt>
                <c:pt idx="52">
                  <c:v>69.003</c:v>
                </c:pt>
                <c:pt idx="53">
                  <c:v>68.753</c:v>
                </c:pt>
                <c:pt idx="54">
                  <c:v>68.983000000000004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0D-47AA-81AE-434758EA6D5C}"/>
            </c:ext>
          </c:extLst>
        </c:ser>
        <c:dLbls/>
        <c:marker val="1"/>
        <c:axId val="76336128"/>
        <c:axId val="76436608"/>
      </c:lineChart>
      <c:dateAx>
        <c:axId val="763361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436608"/>
        <c:crosses val="autoZero"/>
        <c:auto val="1"/>
        <c:lblOffset val="100"/>
        <c:baseTimeUnit val="months"/>
      </c:dateAx>
      <c:valAx>
        <c:axId val="76436608"/>
        <c:scaling>
          <c:orientation val="minMax"/>
          <c:min val="66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3361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PO098049NR0141</a:t>
            </a:r>
          </a:p>
        </c:rich>
      </c:tx>
    </c:title>
    <c:plotArea>
      <c:layout/>
      <c:lineChart>
        <c:grouping val="standard"/>
        <c:dLbls/>
        <c:marker val="1"/>
        <c:axId val="78466432"/>
        <c:axId val="7848089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PO098049NR0141!$B$38:$AG$38</c:f>
              <c:numCache>
                <c:formatCode>mm/yy</c:formatCode>
                <c:ptCount val="32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</c:numCache>
            </c:numRef>
          </c:cat>
          <c:val>
            <c:numRef>
              <c:f>PO098049NR0141!$B$39:$AG$39</c:f>
              <c:numCache>
                <c:formatCode>General</c:formatCode>
                <c:ptCount val="32"/>
                <c:pt idx="0">
                  <c:v>44.823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47.923000000000002</c:v>
                </c:pt>
                <c:pt idx="7">
                  <c:v>#N/A</c:v>
                </c:pt>
                <c:pt idx="8">
                  <c:v>#N/A</c:v>
                </c:pt>
                <c:pt idx="9">
                  <c:v>44.622999999999998</c:v>
                </c:pt>
                <c:pt idx="10">
                  <c:v>44.972999999999999</c:v>
                </c:pt>
                <c:pt idx="11">
                  <c:v>44.933</c:v>
                </c:pt>
                <c:pt idx="12">
                  <c:v>45.073</c:v>
                </c:pt>
                <c:pt idx="13">
                  <c:v>44.692999999999998</c:v>
                </c:pt>
                <c:pt idx="14">
                  <c:v>43.503</c:v>
                </c:pt>
                <c:pt idx="15">
                  <c:v>#N/A</c:v>
                </c:pt>
                <c:pt idx="16">
                  <c:v>43.813000000000002</c:v>
                </c:pt>
                <c:pt idx="17">
                  <c:v>44.353000000000002</c:v>
                </c:pt>
                <c:pt idx="18">
                  <c:v>44.093000000000004</c:v>
                </c:pt>
                <c:pt idx="19">
                  <c:v>43.593000000000004</c:v>
                </c:pt>
                <c:pt idx="20">
                  <c:v>43.323</c:v>
                </c:pt>
                <c:pt idx="21">
                  <c:v>43.232999999999997</c:v>
                </c:pt>
                <c:pt idx="22">
                  <c:v>43.412999999999997</c:v>
                </c:pt>
                <c:pt idx="23">
                  <c:v>43.872999999999998</c:v>
                </c:pt>
                <c:pt idx="24">
                  <c:v>43.953000000000003</c:v>
                </c:pt>
                <c:pt idx="25">
                  <c:v>43.993000000000002</c:v>
                </c:pt>
                <c:pt idx="26">
                  <c:v>44.162999999999997</c:v>
                </c:pt>
                <c:pt idx="27">
                  <c:v>43.503</c:v>
                </c:pt>
                <c:pt idx="28">
                  <c:v>43.332999999999998</c:v>
                </c:pt>
                <c:pt idx="29">
                  <c:v>43.302999999999997</c:v>
                </c:pt>
                <c:pt idx="30">
                  <c:v>43.273000000000003</c:v>
                </c:pt>
                <c:pt idx="31">
                  <c:v>44.783000000000001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37-44B5-8A7A-266F74CF335E}"/>
            </c:ext>
          </c:extLst>
        </c:ser>
        <c:dLbls/>
        <c:marker val="1"/>
        <c:axId val="78466432"/>
        <c:axId val="78480896"/>
      </c:lineChart>
      <c:dateAx>
        <c:axId val="78466432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8480896"/>
        <c:crosses val="autoZero"/>
        <c:auto val="1"/>
        <c:lblOffset val="100"/>
        <c:baseTimeUnit val="months"/>
      </c:dateAx>
      <c:valAx>
        <c:axId val="78480896"/>
        <c:scaling>
          <c:orientation val="minMax"/>
          <c:min val="4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8466432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PO0980510U0001</a:t>
            </a:r>
          </a:p>
        </c:rich>
      </c:tx>
    </c:title>
    <c:plotArea>
      <c:layout/>
      <c:lineChart>
        <c:grouping val="standard"/>
        <c:dLbls/>
        <c:marker val="1"/>
        <c:axId val="89574400"/>
        <c:axId val="8971993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PO0980510U0001!$B$4:$T$4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PO0980510U0001!$B$5:$T$5</c:f>
              <c:numCache>
                <c:formatCode>General</c:formatCode>
                <c:ptCount val="19"/>
                <c:pt idx="0">
                  <c:v>7.7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9.18</c:v>
                </c:pt>
                <c:pt idx="5">
                  <c:v>#N/A</c:v>
                </c:pt>
                <c:pt idx="6">
                  <c:v>#N/A</c:v>
                </c:pt>
                <c:pt idx="7">
                  <c:v>5.31</c:v>
                </c:pt>
                <c:pt idx="8">
                  <c:v>5.51</c:v>
                </c:pt>
                <c:pt idx="9">
                  <c:v>5.71</c:v>
                </c:pt>
                <c:pt idx="10">
                  <c:v>6.86</c:v>
                </c:pt>
                <c:pt idx="11">
                  <c:v>5.51</c:v>
                </c:pt>
                <c:pt idx="12">
                  <c:v>5.56</c:v>
                </c:pt>
                <c:pt idx="13">
                  <c:v>5.56</c:v>
                </c:pt>
                <c:pt idx="14">
                  <c:v>6.46</c:v>
                </c:pt>
                <c:pt idx="15">
                  <c:v>5.46</c:v>
                </c:pt>
                <c:pt idx="16">
                  <c:v>#N/A</c:v>
                </c:pt>
                <c:pt idx="17">
                  <c:v>#N/A</c:v>
                </c:pt>
                <c:pt idx="18">
                  <c:v>5.76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02-4D49-B7B6-C9EED03277CB}"/>
            </c:ext>
          </c:extLst>
        </c:ser>
        <c:dLbls/>
        <c:marker val="1"/>
        <c:axId val="89574400"/>
        <c:axId val="89719936"/>
      </c:lineChart>
      <c:dateAx>
        <c:axId val="89574400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719936"/>
        <c:crosses val="autoZero"/>
        <c:auto val="1"/>
        <c:lblOffset val="100"/>
        <c:baseTimeUnit val="months"/>
      </c:dateAx>
      <c:valAx>
        <c:axId val="89719936"/>
        <c:scaling>
          <c:orientation val="minMax"/>
          <c:min val="2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574400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PO0980510U0001</a:t>
            </a:r>
          </a:p>
        </c:rich>
      </c:tx>
    </c:title>
    <c:plotArea>
      <c:layout/>
      <c:lineChart>
        <c:grouping val="standard"/>
        <c:dLbls/>
        <c:marker val="1"/>
        <c:axId val="89769856"/>
        <c:axId val="89772032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PO0980510U0001!$B$38:$T$38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PO0980510U0001!$B$39:$T$39</c:f>
              <c:numCache>
                <c:formatCode>General</c:formatCode>
                <c:ptCount val="19"/>
                <c:pt idx="0">
                  <c:v>44.143000000000001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42.662999999999997</c:v>
                </c:pt>
                <c:pt idx="5">
                  <c:v>#N/A</c:v>
                </c:pt>
                <c:pt idx="6">
                  <c:v>#N/A</c:v>
                </c:pt>
                <c:pt idx="7">
                  <c:v>46.533000000000001</c:v>
                </c:pt>
                <c:pt idx="8">
                  <c:v>46.332999999999998</c:v>
                </c:pt>
                <c:pt idx="9">
                  <c:v>46.133000000000003</c:v>
                </c:pt>
                <c:pt idx="10">
                  <c:v>44.982999999999997</c:v>
                </c:pt>
                <c:pt idx="11">
                  <c:v>46.332999999999998</c:v>
                </c:pt>
                <c:pt idx="12">
                  <c:v>46.283000000000001</c:v>
                </c:pt>
                <c:pt idx="13">
                  <c:v>46.283000000000001</c:v>
                </c:pt>
                <c:pt idx="14">
                  <c:v>45.383000000000003</c:v>
                </c:pt>
                <c:pt idx="15">
                  <c:v>46.383000000000003</c:v>
                </c:pt>
                <c:pt idx="16">
                  <c:v>#N/A</c:v>
                </c:pt>
                <c:pt idx="17">
                  <c:v>#N/A</c:v>
                </c:pt>
                <c:pt idx="18">
                  <c:v>46.082999999999998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19-48E0-ABEE-1138099F3068}"/>
            </c:ext>
          </c:extLst>
        </c:ser>
        <c:dLbls/>
        <c:marker val="1"/>
        <c:axId val="89769856"/>
        <c:axId val="89772032"/>
      </c:lineChart>
      <c:dateAx>
        <c:axId val="8976985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772032"/>
        <c:crosses val="autoZero"/>
        <c:auto val="1"/>
        <c:lblOffset val="100"/>
        <c:baseTimeUnit val="months"/>
      </c:dateAx>
      <c:valAx>
        <c:axId val="89772032"/>
        <c:scaling>
          <c:orientation val="minMax"/>
          <c:min val="4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76985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PO0980600U0001</a:t>
            </a:r>
          </a:p>
        </c:rich>
      </c:tx>
    </c:title>
    <c:plotArea>
      <c:layout/>
      <c:lineChart>
        <c:grouping val="standard"/>
        <c:dLbls/>
        <c:marker val="1"/>
        <c:axId val="89806336"/>
        <c:axId val="8980825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PO0980600U0001!$B$4:$EC$4</c:f>
              <c:numCache>
                <c:formatCode>mm/yy</c:formatCode>
                <c:ptCount val="13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</c:numCache>
            </c:numRef>
          </c:cat>
          <c:val>
            <c:numRef>
              <c:f>PO0980600U0001!$B$5:$EC$5</c:f>
              <c:numCache>
                <c:formatCode>General</c:formatCode>
                <c:ptCount val="132"/>
                <c:pt idx="0">
                  <c:v>12.2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5.2</c:v>
                </c:pt>
                <c:pt idx="25">
                  <c:v>5.3</c:v>
                </c:pt>
                <c:pt idx="26">
                  <c:v>5.4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4.8</c:v>
                </c:pt>
                <c:pt idx="37">
                  <c:v>4.8</c:v>
                </c:pt>
                <c:pt idx="38">
                  <c:v>5</c:v>
                </c:pt>
                <c:pt idx="39">
                  <c:v>5.15</c:v>
                </c:pt>
                <c:pt idx="40">
                  <c:v>5.07</c:v>
                </c:pt>
                <c:pt idx="41">
                  <c:v>5</c:v>
                </c:pt>
                <c:pt idx="42">
                  <c:v>5.37</c:v>
                </c:pt>
                <c:pt idx="43">
                  <c:v>5.44</c:v>
                </c:pt>
                <c:pt idx="44">
                  <c:v>5.49</c:v>
                </c:pt>
                <c:pt idx="45">
                  <c:v>#N/A</c:v>
                </c:pt>
                <c:pt idx="46">
                  <c:v>#N/A</c:v>
                </c:pt>
                <c:pt idx="47">
                  <c:v>5.15</c:v>
                </c:pt>
                <c:pt idx="48">
                  <c:v>5.28</c:v>
                </c:pt>
                <c:pt idx="49">
                  <c:v>5.25</c:v>
                </c:pt>
                <c:pt idx="50">
                  <c:v>5.23</c:v>
                </c:pt>
                <c:pt idx="51">
                  <c:v>5.28</c:v>
                </c:pt>
                <c:pt idx="52">
                  <c:v>5.45</c:v>
                </c:pt>
                <c:pt idx="53">
                  <c:v>4.8</c:v>
                </c:pt>
                <c:pt idx="54">
                  <c:v>5.0999999999999996</c:v>
                </c:pt>
                <c:pt idx="55">
                  <c:v>4.5999999999999996</c:v>
                </c:pt>
                <c:pt idx="56">
                  <c:v>5</c:v>
                </c:pt>
                <c:pt idx="57">
                  <c:v>5</c:v>
                </c:pt>
                <c:pt idx="58">
                  <c:v>5.08</c:v>
                </c:pt>
                <c:pt idx="59">
                  <c:v>5.2</c:v>
                </c:pt>
                <c:pt idx="60">
                  <c:v>#N/A</c:v>
                </c:pt>
                <c:pt idx="61">
                  <c:v>5</c:v>
                </c:pt>
                <c:pt idx="62">
                  <c:v>5.3</c:v>
                </c:pt>
                <c:pt idx="63">
                  <c:v>5.3</c:v>
                </c:pt>
                <c:pt idx="64">
                  <c:v>5.0999999999999996</c:v>
                </c:pt>
                <c:pt idx="65">
                  <c:v>5</c:v>
                </c:pt>
                <c:pt idx="66">
                  <c:v>4.7</c:v>
                </c:pt>
                <c:pt idx="67">
                  <c:v>5.0999999999999996</c:v>
                </c:pt>
                <c:pt idx="68">
                  <c:v>5</c:v>
                </c:pt>
                <c:pt idx="69">
                  <c:v>5.05</c:v>
                </c:pt>
                <c:pt idx="70">
                  <c:v>5.05</c:v>
                </c:pt>
                <c:pt idx="71">
                  <c:v>5</c:v>
                </c:pt>
                <c:pt idx="72">
                  <c:v>5.2</c:v>
                </c:pt>
                <c:pt idx="73">
                  <c:v>5.2</c:v>
                </c:pt>
                <c:pt idx="74">
                  <c:v>5.8</c:v>
                </c:pt>
                <c:pt idx="75">
                  <c:v>5.25</c:v>
                </c:pt>
                <c:pt idx="76">
                  <c:v>5.6</c:v>
                </c:pt>
                <c:pt idx="77">
                  <c:v>5.2</c:v>
                </c:pt>
                <c:pt idx="78">
                  <c:v>5.15</c:v>
                </c:pt>
                <c:pt idx="79">
                  <c:v>5.2</c:v>
                </c:pt>
                <c:pt idx="80">
                  <c:v>5.2</c:v>
                </c:pt>
                <c:pt idx="81">
                  <c:v>5.5</c:v>
                </c:pt>
                <c:pt idx="82">
                  <c:v>5.3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5.0999999999999996</c:v>
                </c:pt>
                <c:pt idx="87">
                  <c:v>5</c:v>
                </c:pt>
                <c:pt idx="88">
                  <c:v>5</c:v>
                </c:pt>
                <c:pt idx="89">
                  <c:v>5.05</c:v>
                </c:pt>
                <c:pt idx="90">
                  <c:v>4.7</c:v>
                </c:pt>
                <c:pt idx="91">
                  <c:v>4.45</c:v>
                </c:pt>
                <c:pt idx="92">
                  <c:v>4.5999999999999996</c:v>
                </c:pt>
                <c:pt idx="93">
                  <c:v>4.7</c:v>
                </c:pt>
                <c:pt idx="94">
                  <c:v>4.2</c:v>
                </c:pt>
                <c:pt idx="95">
                  <c:v>5</c:v>
                </c:pt>
                <c:pt idx="96">
                  <c:v>5</c:v>
                </c:pt>
                <c:pt idx="97">
                  <c:v>4.95</c:v>
                </c:pt>
                <c:pt idx="98">
                  <c:v>5</c:v>
                </c:pt>
                <c:pt idx="99">
                  <c:v>4.95</c:v>
                </c:pt>
                <c:pt idx="100">
                  <c:v>5.05</c:v>
                </c:pt>
                <c:pt idx="101">
                  <c:v>4.5999999999999996</c:v>
                </c:pt>
                <c:pt idx="102">
                  <c:v>4.7</c:v>
                </c:pt>
                <c:pt idx="103">
                  <c:v>4.8</c:v>
                </c:pt>
                <c:pt idx="104">
                  <c:v>4.7</c:v>
                </c:pt>
                <c:pt idx="105">
                  <c:v>5</c:v>
                </c:pt>
                <c:pt idx="106">
                  <c:v>5.05</c:v>
                </c:pt>
                <c:pt idx="107">
                  <c:v>5</c:v>
                </c:pt>
                <c:pt idx="108">
                  <c:v>4.5</c:v>
                </c:pt>
                <c:pt idx="109">
                  <c:v>4.05</c:v>
                </c:pt>
                <c:pt idx="110">
                  <c:v>4.3499999999999996</c:v>
                </c:pt>
                <c:pt idx="111">
                  <c:v>4.75</c:v>
                </c:pt>
                <c:pt idx="112">
                  <c:v>4.5999999999999996</c:v>
                </c:pt>
                <c:pt idx="113">
                  <c:v>4.4000000000000004</c:v>
                </c:pt>
                <c:pt idx="114">
                  <c:v>4.1500000000000004</c:v>
                </c:pt>
                <c:pt idx="115">
                  <c:v>3.6</c:v>
                </c:pt>
                <c:pt idx="116">
                  <c:v>3.8</c:v>
                </c:pt>
                <c:pt idx="117">
                  <c:v>4</c:v>
                </c:pt>
                <c:pt idx="118">
                  <c:v>4.05</c:v>
                </c:pt>
                <c:pt idx="119">
                  <c:v>4.45</c:v>
                </c:pt>
                <c:pt idx="120">
                  <c:v>5.92</c:v>
                </c:pt>
                <c:pt idx="121">
                  <c:v>5.77</c:v>
                </c:pt>
                <c:pt idx="122">
                  <c:v>5.72</c:v>
                </c:pt>
                <c:pt idx="123">
                  <c:v>5.72</c:v>
                </c:pt>
                <c:pt idx="124">
                  <c:v>5.77</c:v>
                </c:pt>
                <c:pt idx="125">
                  <c:v>5.77</c:v>
                </c:pt>
                <c:pt idx="126">
                  <c:v>5.77</c:v>
                </c:pt>
                <c:pt idx="127">
                  <c:v>5.22</c:v>
                </c:pt>
                <c:pt idx="128">
                  <c:v>5.67</c:v>
                </c:pt>
                <c:pt idx="129">
                  <c:v>5.77</c:v>
                </c:pt>
                <c:pt idx="130">
                  <c:v>6.12</c:v>
                </c:pt>
                <c:pt idx="131">
                  <c:v>6.07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3C-4992-B39C-EE3B6756DE0D}"/>
            </c:ext>
          </c:extLst>
        </c:ser>
        <c:dLbls/>
        <c:marker val="1"/>
        <c:axId val="89806336"/>
        <c:axId val="89808256"/>
      </c:lineChart>
      <c:dateAx>
        <c:axId val="8980633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808256"/>
        <c:crosses val="autoZero"/>
        <c:auto val="1"/>
        <c:lblOffset val="100"/>
        <c:baseTimeUnit val="months"/>
      </c:dateAx>
      <c:valAx>
        <c:axId val="89808256"/>
        <c:scaling>
          <c:orientation val="minMax"/>
          <c:min val="0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80633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PO0980600U0001</a:t>
            </a:r>
          </a:p>
        </c:rich>
      </c:tx>
    </c:title>
    <c:plotArea>
      <c:layout/>
      <c:lineChart>
        <c:grouping val="standard"/>
        <c:dLbls/>
        <c:marker val="1"/>
        <c:axId val="89613056"/>
        <c:axId val="89614976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PO0980600U0001!$B$38:$EC$38</c:f>
              <c:numCache>
                <c:formatCode>mm/yy</c:formatCode>
                <c:ptCount val="13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</c:numCache>
            </c:numRef>
          </c:cat>
          <c:val>
            <c:numRef>
              <c:f>PO0980600U0001!$B$39:$EC$39</c:f>
              <c:numCache>
                <c:formatCode>General</c:formatCode>
                <c:ptCount val="132"/>
                <c:pt idx="0">
                  <c:v>58.886000000000003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65.885999999999996</c:v>
                </c:pt>
                <c:pt idx="25">
                  <c:v>65.786000000000001</c:v>
                </c:pt>
                <c:pt idx="26">
                  <c:v>65.686000000000007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66.286000000000001</c:v>
                </c:pt>
                <c:pt idx="37">
                  <c:v>66.286000000000001</c:v>
                </c:pt>
                <c:pt idx="38">
                  <c:v>66.085999999999999</c:v>
                </c:pt>
                <c:pt idx="39">
                  <c:v>65.936000000000007</c:v>
                </c:pt>
                <c:pt idx="40">
                  <c:v>66.016000000000005</c:v>
                </c:pt>
                <c:pt idx="41">
                  <c:v>66.085999999999999</c:v>
                </c:pt>
                <c:pt idx="42">
                  <c:v>65.715999999999994</c:v>
                </c:pt>
                <c:pt idx="43">
                  <c:v>65.646000000000001</c:v>
                </c:pt>
                <c:pt idx="44">
                  <c:v>65.596000000000004</c:v>
                </c:pt>
                <c:pt idx="45">
                  <c:v>#N/A</c:v>
                </c:pt>
                <c:pt idx="46">
                  <c:v>#N/A</c:v>
                </c:pt>
                <c:pt idx="47">
                  <c:v>65.936000000000007</c:v>
                </c:pt>
                <c:pt idx="48">
                  <c:v>65.805999999999997</c:v>
                </c:pt>
                <c:pt idx="49">
                  <c:v>65.835999999999999</c:v>
                </c:pt>
                <c:pt idx="50">
                  <c:v>65.855999999999995</c:v>
                </c:pt>
                <c:pt idx="51">
                  <c:v>65.805999999999997</c:v>
                </c:pt>
                <c:pt idx="52">
                  <c:v>65.635999999999996</c:v>
                </c:pt>
                <c:pt idx="53">
                  <c:v>66.286000000000001</c:v>
                </c:pt>
                <c:pt idx="54">
                  <c:v>65.986000000000004</c:v>
                </c:pt>
                <c:pt idx="55">
                  <c:v>66.486000000000004</c:v>
                </c:pt>
                <c:pt idx="56">
                  <c:v>66.085999999999999</c:v>
                </c:pt>
                <c:pt idx="57">
                  <c:v>66.085999999999999</c:v>
                </c:pt>
                <c:pt idx="58">
                  <c:v>66.006</c:v>
                </c:pt>
                <c:pt idx="59">
                  <c:v>65.885999999999996</c:v>
                </c:pt>
                <c:pt idx="60">
                  <c:v>#N/A</c:v>
                </c:pt>
                <c:pt idx="61">
                  <c:v>66.085999999999999</c:v>
                </c:pt>
                <c:pt idx="62">
                  <c:v>65.786000000000001</c:v>
                </c:pt>
                <c:pt idx="63">
                  <c:v>65.786000000000001</c:v>
                </c:pt>
                <c:pt idx="64">
                  <c:v>65.986000000000004</c:v>
                </c:pt>
                <c:pt idx="65">
                  <c:v>66.085999999999999</c:v>
                </c:pt>
                <c:pt idx="66">
                  <c:v>66.385999999999996</c:v>
                </c:pt>
                <c:pt idx="67">
                  <c:v>65.986000000000004</c:v>
                </c:pt>
                <c:pt idx="68">
                  <c:v>66.085999999999999</c:v>
                </c:pt>
                <c:pt idx="69">
                  <c:v>66.036000000000001</c:v>
                </c:pt>
                <c:pt idx="70">
                  <c:v>66.036000000000001</c:v>
                </c:pt>
                <c:pt idx="71">
                  <c:v>66.085999999999999</c:v>
                </c:pt>
                <c:pt idx="72">
                  <c:v>65.885999999999996</c:v>
                </c:pt>
                <c:pt idx="73">
                  <c:v>65.885999999999996</c:v>
                </c:pt>
                <c:pt idx="74">
                  <c:v>65.286000000000001</c:v>
                </c:pt>
                <c:pt idx="75">
                  <c:v>65.835999999999999</c:v>
                </c:pt>
                <c:pt idx="76">
                  <c:v>65.486000000000004</c:v>
                </c:pt>
                <c:pt idx="77">
                  <c:v>65.885999999999996</c:v>
                </c:pt>
                <c:pt idx="78">
                  <c:v>65.936000000000007</c:v>
                </c:pt>
                <c:pt idx="79">
                  <c:v>65.885999999999996</c:v>
                </c:pt>
                <c:pt idx="80">
                  <c:v>65.885999999999996</c:v>
                </c:pt>
                <c:pt idx="81">
                  <c:v>65.585999999999999</c:v>
                </c:pt>
                <c:pt idx="82">
                  <c:v>65.786000000000001</c:v>
                </c:pt>
                <c:pt idx="83">
                  <c:v>66.085999999999999</c:v>
                </c:pt>
                <c:pt idx="84">
                  <c:v>66.085999999999999</c:v>
                </c:pt>
                <c:pt idx="85">
                  <c:v>66.085999999999999</c:v>
                </c:pt>
                <c:pt idx="86">
                  <c:v>65.986000000000004</c:v>
                </c:pt>
                <c:pt idx="87">
                  <c:v>66.085999999999999</c:v>
                </c:pt>
                <c:pt idx="88">
                  <c:v>66.085999999999999</c:v>
                </c:pt>
                <c:pt idx="89">
                  <c:v>66.036000000000001</c:v>
                </c:pt>
                <c:pt idx="90">
                  <c:v>66.385999999999996</c:v>
                </c:pt>
                <c:pt idx="91">
                  <c:v>66.635999999999996</c:v>
                </c:pt>
                <c:pt idx="92">
                  <c:v>66.486000000000004</c:v>
                </c:pt>
                <c:pt idx="93">
                  <c:v>66.385999999999996</c:v>
                </c:pt>
                <c:pt idx="94">
                  <c:v>66.885999999999996</c:v>
                </c:pt>
                <c:pt idx="95">
                  <c:v>66.085999999999999</c:v>
                </c:pt>
                <c:pt idx="96">
                  <c:v>66.085999999999999</c:v>
                </c:pt>
                <c:pt idx="97">
                  <c:v>66.135999999999996</c:v>
                </c:pt>
                <c:pt idx="98">
                  <c:v>66.085999999999999</c:v>
                </c:pt>
                <c:pt idx="99">
                  <c:v>66.135999999999996</c:v>
                </c:pt>
                <c:pt idx="100">
                  <c:v>66.036000000000001</c:v>
                </c:pt>
                <c:pt idx="101">
                  <c:v>66.486000000000004</c:v>
                </c:pt>
                <c:pt idx="102">
                  <c:v>66.385999999999996</c:v>
                </c:pt>
                <c:pt idx="103">
                  <c:v>66.286000000000001</c:v>
                </c:pt>
                <c:pt idx="104">
                  <c:v>66.385999999999996</c:v>
                </c:pt>
                <c:pt idx="105">
                  <c:v>66.085999999999999</c:v>
                </c:pt>
                <c:pt idx="106">
                  <c:v>66.036000000000001</c:v>
                </c:pt>
                <c:pt idx="107">
                  <c:v>66.085999999999999</c:v>
                </c:pt>
                <c:pt idx="108">
                  <c:v>66.585999999999999</c:v>
                </c:pt>
                <c:pt idx="109">
                  <c:v>67.036000000000001</c:v>
                </c:pt>
                <c:pt idx="110">
                  <c:v>66.736000000000004</c:v>
                </c:pt>
                <c:pt idx="111">
                  <c:v>66.335999999999999</c:v>
                </c:pt>
                <c:pt idx="112">
                  <c:v>66.486000000000004</c:v>
                </c:pt>
                <c:pt idx="113">
                  <c:v>66.686000000000007</c:v>
                </c:pt>
                <c:pt idx="114">
                  <c:v>66.936000000000007</c:v>
                </c:pt>
                <c:pt idx="115">
                  <c:v>67.486000000000004</c:v>
                </c:pt>
                <c:pt idx="116">
                  <c:v>67.286000000000001</c:v>
                </c:pt>
                <c:pt idx="117">
                  <c:v>67.085999999999999</c:v>
                </c:pt>
                <c:pt idx="118">
                  <c:v>67.036000000000001</c:v>
                </c:pt>
                <c:pt idx="119">
                  <c:v>66.635999999999996</c:v>
                </c:pt>
                <c:pt idx="120">
                  <c:v>65.165999999999997</c:v>
                </c:pt>
                <c:pt idx="121">
                  <c:v>65.316000000000003</c:v>
                </c:pt>
                <c:pt idx="122">
                  <c:v>65.366</c:v>
                </c:pt>
                <c:pt idx="123">
                  <c:v>65.366</c:v>
                </c:pt>
                <c:pt idx="124">
                  <c:v>65.316000000000003</c:v>
                </c:pt>
                <c:pt idx="125">
                  <c:v>65.316000000000003</c:v>
                </c:pt>
                <c:pt idx="126">
                  <c:v>65.316000000000003</c:v>
                </c:pt>
                <c:pt idx="127">
                  <c:v>65.866</c:v>
                </c:pt>
                <c:pt idx="128">
                  <c:v>65.415999999999997</c:v>
                </c:pt>
                <c:pt idx="129">
                  <c:v>65.316000000000003</c:v>
                </c:pt>
                <c:pt idx="130">
                  <c:v>64.965999999999994</c:v>
                </c:pt>
                <c:pt idx="131">
                  <c:v>65.016000000000005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96-4770-9A97-FA8A22ADB60B}"/>
            </c:ext>
          </c:extLst>
        </c:ser>
        <c:dLbls/>
        <c:marker val="1"/>
        <c:axId val="89613056"/>
        <c:axId val="89614976"/>
      </c:lineChart>
      <c:dateAx>
        <c:axId val="8961305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89614976"/>
        <c:crosses val="autoZero"/>
        <c:auto val="1"/>
        <c:lblOffset val="100"/>
        <c:baseTimeUnit val="months"/>
      </c:dateAx>
      <c:valAx>
        <c:axId val="89614976"/>
        <c:scaling>
          <c:orientation val="minMax"/>
          <c:min val="54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8961305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PO0980040U0122</a:t>
            </a:r>
          </a:p>
        </c:rich>
      </c:tx>
    </c:title>
    <c:plotArea>
      <c:layout/>
      <c:lineChart>
        <c:grouping val="standard"/>
        <c:dLbls/>
        <c:marker val="1"/>
        <c:axId val="76405376"/>
        <c:axId val="7641164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PO0980040U0122!$B$4:$T$4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PO0980040U0122!$B$5:$T$5</c:f>
              <c:numCache>
                <c:formatCode>General</c:formatCode>
                <c:ptCount val="19"/>
                <c:pt idx="0">
                  <c:v>11.9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12.11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12.63</c:v>
                </c:pt>
                <c:pt idx="12">
                  <c:v>#N/A</c:v>
                </c:pt>
                <c:pt idx="13">
                  <c:v>#N/A</c:v>
                </c:pt>
                <c:pt idx="14">
                  <c:v>12.72</c:v>
                </c:pt>
                <c:pt idx="15">
                  <c:v>#N/A</c:v>
                </c:pt>
                <c:pt idx="16">
                  <c:v>#N/A</c:v>
                </c:pt>
                <c:pt idx="17">
                  <c:v>11.9</c:v>
                </c:pt>
                <c:pt idx="18">
                  <c:v>12.32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80-4582-BBDB-7E4B6309CA91}"/>
            </c:ext>
          </c:extLst>
        </c:ser>
        <c:dLbls/>
        <c:marker val="1"/>
        <c:axId val="76405376"/>
        <c:axId val="76411648"/>
      </c:lineChart>
      <c:dateAx>
        <c:axId val="76405376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411648"/>
        <c:crosses val="autoZero"/>
        <c:auto val="1"/>
        <c:lblOffset val="100"/>
        <c:baseTimeUnit val="months"/>
      </c:dateAx>
      <c:valAx>
        <c:axId val="76411648"/>
        <c:scaling>
          <c:orientation val="minMax"/>
          <c:min val="11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405376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PO0980040U0122</a:t>
            </a:r>
          </a:p>
        </c:rich>
      </c:tx>
    </c:title>
    <c:plotArea>
      <c:layout/>
      <c:lineChart>
        <c:grouping val="standard"/>
        <c:dLbls/>
        <c:marker val="1"/>
        <c:axId val="76507008"/>
        <c:axId val="76521472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PO0980040U0122!$B$38:$T$38</c:f>
              <c:numCache>
                <c:formatCode>mm/yy</c:formatCode>
                <c:ptCount val="19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</c:numCache>
            </c:numRef>
          </c:cat>
          <c:val>
            <c:numRef>
              <c:f>PO0980040U0122!$B$39:$T$39</c:f>
              <c:numCache>
                <c:formatCode>General</c:formatCode>
                <c:ptCount val="19"/>
                <c:pt idx="0">
                  <c:v>59.987000000000002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59.777000000000001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59.256999999999998</c:v>
                </c:pt>
                <c:pt idx="12">
                  <c:v>#N/A</c:v>
                </c:pt>
                <c:pt idx="13">
                  <c:v>#N/A</c:v>
                </c:pt>
                <c:pt idx="14">
                  <c:v>59.167000000000002</c:v>
                </c:pt>
                <c:pt idx="15">
                  <c:v>#N/A</c:v>
                </c:pt>
                <c:pt idx="16">
                  <c:v>#N/A</c:v>
                </c:pt>
                <c:pt idx="17">
                  <c:v>59.987000000000002</c:v>
                </c:pt>
                <c:pt idx="18">
                  <c:v>59.567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F2-4F55-B1EC-C1090DBCDD2B}"/>
            </c:ext>
          </c:extLst>
        </c:ser>
        <c:dLbls/>
        <c:marker val="1"/>
        <c:axId val="76507008"/>
        <c:axId val="76521472"/>
      </c:lineChart>
      <c:dateAx>
        <c:axId val="7650700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521472"/>
        <c:crosses val="autoZero"/>
        <c:auto val="1"/>
        <c:lblOffset val="100"/>
        <c:baseTimeUnit val="months"/>
      </c:dateAx>
      <c:valAx>
        <c:axId val="76521472"/>
        <c:scaling>
          <c:orientation val="minMax"/>
          <c:min val="58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50700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PO098008NR0025</a:t>
            </a:r>
          </a:p>
        </c:rich>
      </c:tx>
    </c:title>
    <c:plotArea>
      <c:layout/>
      <c:lineChart>
        <c:grouping val="standard"/>
        <c:dLbls/>
        <c:marker val="1"/>
        <c:axId val="76620928"/>
        <c:axId val="7662284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PO098008NR0025!$B$4:$S$4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PO098008NR0025!$B$5:$S$5</c:f>
              <c:numCache>
                <c:formatCode>General</c:formatCode>
                <c:ptCount val="18"/>
                <c:pt idx="0">
                  <c:v>5.35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4.83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4.88</c:v>
                </c:pt>
                <c:pt idx="9">
                  <c:v>5.0199999999999996</c:v>
                </c:pt>
                <c:pt idx="10">
                  <c:v>4.95</c:v>
                </c:pt>
                <c:pt idx="11">
                  <c:v>4.96</c:v>
                </c:pt>
                <c:pt idx="12">
                  <c:v>4.66</c:v>
                </c:pt>
                <c:pt idx="13">
                  <c:v>4.84</c:v>
                </c:pt>
                <c:pt idx="14">
                  <c:v>4.7699999999999996</c:v>
                </c:pt>
                <c:pt idx="15">
                  <c:v>4.72</c:v>
                </c:pt>
                <c:pt idx="16">
                  <c:v>4.8099999999999996</c:v>
                </c:pt>
                <c:pt idx="17">
                  <c:v>4.84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39B-913D-FE38E2A310F5}"/>
            </c:ext>
          </c:extLst>
        </c:ser>
        <c:dLbls/>
        <c:marker val="1"/>
        <c:axId val="76620928"/>
        <c:axId val="76622848"/>
      </c:lineChart>
      <c:dateAx>
        <c:axId val="7662092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622848"/>
        <c:crosses val="autoZero"/>
        <c:auto val="1"/>
        <c:lblOffset val="100"/>
        <c:baseTimeUnit val="months"/>
      </c:dateAx>
      <c:valAx>
        <c:axId val="76622848"/>
        <c:scaling>
          <c:orientation val="minMax"/>
          <c:min val="4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62092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sz="1200" b="1"/>
              <a:t>Misure Mensili di piezometria statica PO098008NR0025</a:t>
            </a:r>
          </a:p>
        </c:rich>
      </c:tx>
    </c:title>
    <c:plotArea>
      <c:layout/>
      <c:lineChart>
        <c:grouping val="standard"/>
        <c:dLbls/>
        <c:marker val="1"/>
        <c:axId val="76661120"/>
        <c:axId val="76663040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PO098008NR0025!$B$38:$S$38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PO098008NR0025!$B$39:$S$39</c:f>
              <c:numCache>
                <c:formatCode>General</c:formatCode>
                <c:ptCount val="18"/>
                <c:pt idx="0">
                  <c:v>65.957999999999998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66.477999999999994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66.427999999999997</c:v>
                </c:pt>
                <c:pt idx="9">
                  <c:v>66.287999999999997</c:v>
                </c:pt>
                <c:pt idx="10">
                  <c:v>66.358000000000004</c:v>
                </c:pt>
                <c:pt idx="11">
                  <c:v>66.347999999999999</c:v>
                </c:pt>
                <c:pt idx="12">
                  <c:v>66.647999999999996</c:v>
                </c:pt>
                <c:pt idx="13">
                  <c:v>66.468000000000004</c:v>
                </c:pt>
                <c:pt idx="14">
                  <c:v>66.537999999999997</c:v>
                </c:pt>
                <c:pt idx="15">
                  <c:v>66.587999999999994</c:v>
                </c:pt>
                <c:pt idx="16">
                  <c:v>66.498000000000005</c:v>
                </c:pt>
                <c:pt idx="17">
                  <c:v>66.468000000000004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F9-4942-B024-C3247A02DE6A}"/>
            </c:ext>
          </c:extLst>
        </c:ser>
        <c:dLbls/>
        <c:marker val="1"/>
        <c:axId val="76661120"/>
        <c:axId val="76663040"/>
      </c:lineChart>
      <c:dateAx>
        <c:axId val="76661120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663040"/>
        <c:crosses val="autoZero"/>
        <c:auto val="1"/>
        <c:lblOffset val="100"/>
        <c:baseTimeUnit val="months"/>
      </c:dateAx>
      <c:valAx>
        <c:axId val="76663040"/>
        <c:scaling>
          <c:orientation val="minMax"/>
          <c:min val="65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 b="1"/>
                  <a:t>m.slm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661120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roundedCorners val="1"/>
  <c:chart>
    <c:title>
      <c:tx>
        <c:rich>
          <a:bodyPr/>
          <a:lstStyle/>
          <a:p>
            <a:r>
              <a:rPr lang="it-IT" sz="1200" b="1"/>
              <a:t>Misure Mensili di soggiacenza statica PO0980100U0007</a:t>
            </a:r>
          </a:p>
        </c:rich>
      </c:tx>
    </c:title>
    <c:plotArea>
      <c:layout/>
      <c:lineChart>
        <c:grouping val="standard"/>
        <c:dLbls/>
        <c:marker val="1"/>
        <c:axId val="76832768"/>
        <c:axId val="76834688"/>
      </c:lineChart>
      <c:lineChart>
        <c:grouping val="standard"/>
        <c:ser>
          <c:idx val="0"/>
          <c:order val="0"/>
          <c:tx>
            <c:v>Statico</c:v>
          </c:tx>
          <c:spPr>
            <a:ln>
              <a:solidFill>
                <a:srgbClr val="0070C0">
                  <a:alpha val="100"/>
                </a:srgbClr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numRef>
              <c:f>PO0980100U0007!$B$4:$S$4</c:f>
              <c:numCache>
                <c:formatCode>mm/yy</c:formatCode>
                <c:ptCount val="18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</c:numCache>
            </c:numRef>
          </c:cat>
          <c:val>
            <c:numRef>
              <c:f>PO0980100U0007!$B$5:$S$5</c:f>
              <c:numCache>
                <c:formatCode>General</c:formatCode>
                <c:ptCount val="18"/>
                <c:pt idx="0">
                  <c:v>6.09</c:v>
                </c:pt>
                <c:pt idx="1">
                  <c:v>#N/A</c:v>
                </c:pt>
                <c:pt idx="2">
                  <c:v>5.8</c:v>
                </c:pt>
                <c:pt idx="3">
                  <c:v>#N/A</c:v>
                </c:pt>
                <c:pt idx="4">
                  <c:v>#N/A</c:v>
                </c:pt>
                <c:pt idx="5">
                  <c:v>5.97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8.35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5.68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7-4323-A8E6-B10057748A5B}"/>
            </c:ext>
          </c:extLst>
        </c:ser>
        <c:dLbls/>
        <c:marker val="1"/>
        <c:axId val="76832768"/>
        <c:axId val="76834688"/>
      </c:lineChart>
      <c:dateAx>
        <c:axId val="76832768"/>
        <c:scaling>
          <c:orientation val="minMax"/>
        </c:scaling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data</a:t>
                </a:r>
              </a:p>
            </c:rich>
          </c:tx>
        </c:title>
        <c:numFmt formatCode="mm/yy" sourceLinked="1"/>
        <c:majorTickMark val="cross"/>
        <c:minorTickMark val="cross"/>
        <c:tickLblPos val="nextTo"/>
        <c:txPr>
          <a:bodyPr rot="-5400000"/>
          <a:lstStyle/>
          <a:p>
            <a:pPr>
              <a:defRPr sz="1000" b="0"/>
            </a:pPr>
            <a:endParaRPr lang="it-IT"/>
          </a:p>
        </c:txPr>
        <c:crossAx val="76834688"/>
        <c:crosses val="autoZero"/>
        <c:auto val="1"/>
        <c:lblOffset val="100"/>
        <c:baseTimeUnit val="months"/>
      </c:dateAx>
      <c:valAx>
        <c:axId val="76834688"/>
        <c:scaling>
          <c:orientation val="minMax"/>
          <c:min val="4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it-IT" sz="1200" b="1"/>
                  <a:t>m</a:t>
                </a:r>
              </a:p>
            </c:rich>
          </c:tx>
        </c:title>
        <c:majorTickMark val="cross"/>
        <c:minorTickMark val="cross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76832768"/>
        <c:crosses val="autoZero"/>
        <c:crossBetween val="between"/>
      </c:valAx>
    </c:plotArea>
    <c:legend>
      <c:legendPos val="r"/>
      <c:spPr>
        <a:ln>
          <a:solidFill>
            <a:srgbClr val="000000"/>
          </a:solidFill>
          <a:prstDash val="solid"/>
        </a:ln>
      </c:sp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2" name="Misure Mensili di soggiacenza statica PO098002NR004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3" name="Misure Mensili di piezometria statica PO098002NR004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36" name="Misure Mensili di soggiacenza statica PO0980200U0001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38" name="Misure Mensili di piezometria statica PO0980200U0001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40" name="Misure Mensili di soggiacenza statica PO0980200U0003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42" name="Misure Mensili di piezometria statica PO0980200U0003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44" name="Misure Mensili di soggiacenza statica PO098024NR0087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46" name="Misure Mensili di piezometria statica PO098024NR0087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48" name="Misure Mensili di soggiacenza statica PO098025NR0110">
          <a:extLst>
            <a:ext uri="{FF2B5EF4-FFF2-40B4-BE49-F238E27FC236}">
              <a16:creationId xmlns:a16="http://schemas.microsoft.com/office/drawing/2014/main" xmlns="" id="{00000000-0008-0000-0C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50" name="Misure Mensili di piezometria statica PO098025NR0110">
          <a:extLst>
            <a:ext uri="{FF2B5EF4-FFF2-40B4-BE49-F238E27FC236}">
              <a16:creationId xmlns:a16="http://schemas.microsoft.com/office/drawing/2014/main" xmlns="" id="{00000000-0008-0000-0C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52" name="Misure Mensili di soggiacenza statica PO098026NR0074">
          <a:extLst>
            <a:ext uri="{FF2B5EF4-FFF2-40B4-BE49-F238E27FC236}">
              <a16:creationId xmlns:a16="http://schemas.microsoft.com/office/drawing/2014/main" xmlns="" id="{00000000-0008-0000-0D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54" name="Misure Mensili di piezometria statica PO098026NR0074">
          <a:extLst>
            <a:ext uri="{FF2B5EF4-FFF2-40B4-BE49-F238E27FC236}">
              <a16:creationId xmlns:a16="http://schemas.microsoft.com/office/drawing/2014/main" xmlns="" id="{00000000-0008-0000-0D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56" name="Misure Mensili di soggiacenza statica PO0980290U0003">
          <a:extLst>
            <a:ext uri="{FF2B5EF4-FFF2-40B4-BE49-F238E27FC236}">
              <a16:creationId xmlns:a16="http://schemas.microsoft.com/office/drawing/2014/main" xmlns="" id="{00000000-0008-0000-0E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58" name="Misure Mensili di piezometria statica PO0980290U0003">
          <a:extLst>
            <a:ext uri="{FF2B5EF4-FFF2-40B4-BE49-F238E27FC236}">
              <a16:creationId xmlns:a16="http://schemas.microsoft.com/office/drawing/2014/main" xmlns="" id="{00000000-0008-0000-0E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60" name="Misure Mensili di soggiacenza statica PO098031NR0333">
          <a:extLst>
            <a:ext uri="{FF2B5EF4-FFF2-40B4-BE49-F238E27FC236}">
              <a16:creationId xmlns:a16="http://schemas.microsoft.com/office/drawing/2014/main" xmlns="" id="{00000000-0008-0000-0F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62" name="Misure Mensili di piezometria statica PO098031NR0333">
          <a:extLst>
            <a:ext uri="{FF2B5EF4-FFF2-40B4-BE49-F238E27FC236}">
              <a16:creationId xmlns:a16="http://schemas.microsoft.com/office/drawing/2014/main" xmlns="" id="{00000000-0008-0000-0F00-00003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64" name="Misure Mensili di soggiacenza statica PO098031NR0336">
          <a:extLst>
            <a:ext uri="{FF2B5EF4-FFF2-40B4-BE49-F238E27FC236}">
              <a16:creationId xmlns:a16="http://schemas.microsoft.com/office/drawing/2014/main" xmlns="" id="{00000000-0008-0000-1000-00004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66" name="Misure Mensili di piezometria statica PO098031NR0336">
          <a:extLst>
            <a:ext uri="{FF2B5EF4-FFF2-40B4-BE49-F238E27FC236}">
              <a16:creationId xmlns:a16="http://schemas.microsoft.com/office/drawing/2014/main" xmlns="" id="{00000000-0008-0000-10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68" name="Misure Mensili di soggiacenza statica PO0980320U0002">
          <a:extLst>
            <a:ext uri="{FF2B5EF4-FFF2-40B4-BE49-F238E27FC236}">
              <a16:creationId xmlns:a16="http://schemas.microsoft.com/office/drawing/2014/main" xmlns="" id="{00000000-0008-0000-11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70" name="Misure Mensili di piezometria statica PO0980320U0002">
          <a:extLst>
            <a:ext uri="{FF2B5EF4-FFF2-40B4-BE49-F238E27FC236}">
              <a16:creationId xmlns:a16="http://schemas.microsoft.com/office/drawing/2014/main" xmlns="" id="{00000000-0008-0000-11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72" name="Misure Mensili di soggiacenza statica PO0980410U0002">
          <a:extLst>
            <a:ext uri="{FF2B5EF4-FFF2-40B4-BE49-F238E27FC236}">
              <a16:creationId xmlns:a16="http://schemas.microsoft.com/office/drawing/2014/main" xmlns="" id="{00000000-0008-0000-1200-00004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74" name="Misure Mensili di piezometria statica PO0980410U0002">
          <a:extLst>
            <a:ext uri="{FF2B5EF4-FFF2-40B4-BE49-F238E27FC236}">
              <a16:creationId xmlns:a16="http://schemas.microsoft.com/office/drawing/2014/main" xmlns="" id="{00000000-0008-0000-1200-00004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4" name="Misure Mensili di soggiacenza statica PO098003NR006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6" name="Misure Mensili di piezometria statica PO098003NR006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76" name="Misure Mensili di soggiacenza statica PO098049NR0141">
          <a:extLst>
            <a:ext uri="{FF2B5EF4-FFF2-40B4-BE49-F238E27FC236}">
              <a16:creationId xmlns:a16="http://schemas.microsoft.com/office/drawing/2014/main" xmlns="" id="{00000000-0008-0000-1300-00004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78" name="Misure Mensili di piezometria statica PO098049NR0141">
          <a:extLst>
            <a:ext uri="{FF2B5EF4-FFF2-40B4-BE49-F238E27FC236}">
              <a16:creationId xmlns:a16="http://schemas.microsoft.com/office/drawing/2014/main" xmlns="" id="{00000000-0008-0000-1300-00004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80" name="Misure Mensili di soggiacenza statica PO0980510U0001">
          <a:extLst>
            <a:ext uri="{FF2B5EF4-FFF2-40B4-BE49-F238E27FC236}">
              <a16:creationId xmlns:a16="http://schemas.microsoft.com/office/drawing/2014/main" xmlns="" id="{00000000-0008-0000-1400-00005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82" name="Misure Mensili di piezometria statica PO0980510U0001">
          <a:extLst>
            <a:ext uri="{FF2B5EF4-FFF2-40B4-BE49-F238E27FC236}">
              <a16:creationId xmlns:a16="http://schemas.microsoft.com/office/drawing/2014/main" xmlns="" id="{00000000-0008-0000-1400-00005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84" name="Misure Mensili di soggiacenza statica PO0980600U0001">
          <a:extLst>
            <a:ext uri="{FF2B5EF4-FFF2-40B4-BE49-F238E27FC236}">
              <a16:creationId xmlns:a16="http://schemas.microsoft.com/office/drawing/2014/main" xmlns="" id="{00000000-0008-0000-1500-00005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86" name="Misure Mensili di piezometria statica PO0980600U0001">
          <a:extLst>
            <a:ext uri="{FF2B5EF4-FFF2-40B4-BE49-F238E27FC236}">
              <a16:creationId xmlns:a16="http://schemas.microsoft.com/office/drawing/2014/main" xmlns="" id="{00000000-0008-0000-1500-00005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8" name="Misure Mensili di soggiacenza statica PO0980040U012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10" name="Misure Mensili di piezometria statica PO0980040U012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12" name="Misure Mensili di soggiacenza statica PO098008NR002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14" name="Misure Mensili di piezometria statica PO098008NR0025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16" name="Misure Mensili di soggiacenza statica PO0980100U0007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18" name="Misure Mensili di piezometria statica PO0980100U000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20" name="Misure Mensili di soggiacenza statica PO0980110U0001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22" name="Misure Mensili di piezometria statica PO0980110U000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24" name="Misure Mensili di soggiacenza statica PO0980140U000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26" name="Misure Mensili di piezometria statica PO0980140U0003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28" name="Misure Mensili di soggiacenza statica PO0980150U0004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30" name="Misure Mensili di piezometria statica PO0980150U0004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95250</xdr:rowOff>
    </xdr:from>
    <xdr:to>
      <xdr:col>12</xdr:col>
      <xdr:colOff>400050</xdr:colOff>
      <xdr:row>34</xdr:row>
      <xdr:rowOff>95250</xdr:rowOff>
    </xdr:to>
    <xdr:graphicFrame macro="">
      <xdr:nvGraphicFramePr>
        <xdr:cNvPr id="32" name="Misure Mensili di soggiacenza statica PO0980180U0001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95250</xdr:rowOff>
    </xdr:from>
    <xdr:to>
      <xdr:col>12</xdr:col>
      <xdr:colOff>400050</xdr:colOff>
      <xdr:row>68</xdr:row>
      <xdr:rowOff>95250</xdr:rowOff>
    </xdr:to>
    <xdr:graphicFrame macro="">
      <xdr:nvGraphicFramePr>
        <xdr:cNvPr id="34" name="Misure Mensili di piezometria statica PO0980180U0001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995"/>
  <sheetViews>
    <sheetView workbookViewId="0"/>
  </sheetViews>
  <sheetFormatPr defaultColWidth="9.140625" defaultRowHeight="15"/>
  <cols>
    <col min="1" max="1" width="49.42578125" customWidth="1"/>
    <col min="2" max="2" width="11.7109375" customWidth="1"/>
    <col min="3" max="6" width="9.140625" customWidth="1"/>
    <col min="7" max="7" width="12.42578125" customWidth="1"/>
    <col min="8" max="162" width="9.140625" customWidth="1"/>
  </cols>
  <sheetData>
    <row r="1" spans="1:16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3" spans="1:161">
      <c r="A3" s="10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</row>
    <row r="4" spans="1:161">
      <c r="A4" s="1" t="s">
        <v>9</v>
      </c>
      <c r="B4" s="3">
        <f>DATE(2003,9,1)</f>
        <v>37865</v>
      </c>
      <c r="C4" s="3">
        <f>DATE(2003,10,1)</f>
        <v>37895</v>
      </c>
      <c r="D4" s="3">
        <f>DATE(2003,11,1)</f>
        <v>37926</v>
      </c>
      <c r="E4" s="3">
        <f>DATE(2003,12,1)</f>
        <v>37956</v>
      </c>
      <c r="F4" s="3">
        <f>DATE(2004,1,1)</f>
        <v>37987</v>
      </c>
      <c r="G4" s="3">
        <f>DATE(2004,2,1)</f>
        <v>38018</v>
      </c>
      <c r="H4" s="3">
        <f>DATE(2004,3,1)</f>
        <v>38047</v>
      </c>
      <c r="I4" s="3">
        <f>DATE(2004,4,1)</f>
        <v>38078</v>
      </c>
      <c r="J4" s="3">
        <f>DATE(2004,5,1)</f>
        <v>38108</v>
      </c>
      <c r="K4" s="3">
        <f>DATE(2004,6,1)</f>
        <v>38139</v>
      </c>
      <c r="L4" s="3">
        <f>DATE(2004,7,1)</f>
        <v>38169</v>
      </c>
      <c r="M4" s="3">
        <f>DATE(2004,8,1)</f>
        <v>38200</v>
      </c>
      <c r="N4" s="3">
        <f>DATE(2004,9,1)</f>
        <v>38231</v>
      </c>
      <c r="O4" s="3">
        <f>DATE(2004,10,1)</f>
        <v>38261</v>
      </c>
      <c r="P4" s="3">
        <f>DATE(2004,11,1)</f>
        <v>38292</v>
      </c>
      <c r="Q4" s="3">
        <f>DATE(2004,12,1)</f>
        <v>38322</v>
      </c>
      <c r="R4" s="3">
        <f>DATE(2005,1,1)</f>
        <v>38353</v>
      </c>
      <c r="S4" s="3">
        <f>DATE(2005,2,1)</f>
        <v>38384</v>
      </c>
      <c r="T4" s="3">
        <f>DATE(2005,3,1)</f>
        <v>38412</v>
      </c>
      <c r="U4" s="3">
        <f>DATE(2005,4,1)</f>
        <v>38443</v>
      </c>
      <c r="V4" s="3">
        <f>DATE(2005,5,1)</f>
        <v>38473</v>
      </c>
      <c r="W4" s="3">
        <f>DATE(2005,6,1)</f>
        <v>38504</v>
      </c>
      <c r="X4" s="3">
        <f>DATE(2005,7,1)</f>
        <v>38534</v>
      </c>
      <c r="Y4" s="3">
        <f>DATE(2005,8,1)</f>
        <v>38565</v>
      </c>
      <c r="Z4" s="3">
        <f>DATE(2005,9,1)</f>
        <v>38596</v>
      </c>
      <c r="AA4" s="3">
        <f>DATE(2005,10,1)</f>
        <v>38626</v>
      </c>
      <c r="AB4" s="3">
        <f>DATE(2005,11,1)</f>
        <v>38657</v>
      </c>
      <c r="AC4" s="3">
        <f>DATE(2005,12,1)</f>
        <v>38687</v>
      </c>
      <c r="AD4" s="3">
        <f>DATE(2006,1,1)</f>
        <v>38718</v>
      </c>
      <c r="AE4" s="3">
        <f>DATE(2006,2,1)</f>
        <v>38749</v>
      </c>
      <c r="AF4" s="3">
        <f>DATE(2006,3,1)</f>
        <v>38777</v>
      </c>
      <c r="AG4" s="3">
        <f>DATE(2006,4,1)</f>
        <v>38808</v>
      </c>
      <c r="AH4" s="3">
        <f>DATE(2006,5,1)</f>
        <v>38838</v>
      </c>
      <c r="AI4" s="3">
        <f>DATE(2006,6,1)</f>
        <v>38869</v>
      </c>
      <c r="AJ4" s="3">
        <f>DATE(2006,7,1)</f>
        <v>38899</v>
      </c>
      <c r="AK4" s="3">
        <f>DATE(2006,8,1)</f>
        <v>38930</v>
      </c>
      <c r="AL4" s="3">
        <f>DATE(2006,9,1)</f>
        <v>38961</v>
      </c>
      <c r="AM4" s="3">
        <f>DATE(2006,10,1)</f>
        <v>38991</v>
      </c>
      <c r="AN4" s="3">
        <f>DATE(2006,11,1)</f>
        <v>39022</v>
      </c>
      <c r="AO4" s="3">
        <f>DATE(2006,12,1)</f>
        <v>39052</v>
      </c>
      <c r="AP4" s="3">
        <f>DATE(2007,1,1)</f>
        <v>39083</v>
      </c>
      <c r="AQ4" s="3">
        <f>DATE(2007,2,1)</f>
        <v>39114</v>
      </c>
      <c r="AR4" s="3">
        <f>DATE(2007,3,1)</f>
        <v>39142</v>
      </c>
      <c r="AS4" s="3">
        <f>DATE(2007,4,1)</f>
        <v>39173</v>
      </c>
      <c r="AT4" s="3">
        <f>DATE(2007,5,1)</f>
        <v>39203</v>
      </c>
      <c r="AU4" s="3">
        <f>DATE(2007,6,1)</f>
        <v>39234</v>
      </c>
      <c r="AV4" s="3">
        <f>DATE(2007,7,1)</f>
        <v>39264</v>
      </c>
      <c r="AW4" s="3">
        <f>DATE(2007,8,1)</f>
        <v>39295</v>
      </c>
      <c r="AX4" s="3">
        <f>DATE(2007,9,1)</f>
        <v>39326</v>
      </c>
      <c r="AY4" s="3">
        <f>DATE(2007,10,1)</f>
        <v>39356</v>
      </c>
      <c r="AZ4" s="3">
        <f>DATE(2007,11,1)</f>
        <v>39387</v>
      </c>
      <c r="BA4" s="3">
        <f>DATE(2007,12,1)</f>
        <v>39417</v>
      </c>
      <c r="BB4" s="3">
        <f>DATE(2008,1,1)</f>
        <v>39448</v>
      </c>
      <c r="BC4" s="3">
        <f>DATE(2008,2,1)</f>
        <v>39479</v>
      </c>
      <c r="BD4" s="3">
        <f>DATE(2008,3,1)</f>
        <v>39508</v>
      </c>
      <c r="BE4" s="3">
        <f>DATE(2008,4,1)</f>
        <v>39539</v>
      </c>
      <c r="BF4" s="3">
        <f>DATE(2008,5,1)</f>
        <v>39569</v>
      </c>
      <c r="BG4" s="3">
        <f>DATE(2008,6,1)</f>
        <v>39600</v>
      </c>
      <c r="BH4" s="3">
        <f>DATE(2008,7,1)</f>
        <v>39630</v>
      </c>
      <c r="BI4" s="3">
        <f>DATE(2008,8,1)</f>
        <v>39661</v>
      </c>
      <c r="BJ4" s="3">
        <f>DATE(2008,9,1)</f>
        <v>39692</v>
      </c>
      <c r="BK4" s="3">
        <f>DATE(2008,10,1)</f>
        <v>39722</v>
      </c>
      <c r="BL4" s="3">
        <f>DATE(2008,11,1)</f>
        <v>39753</v>
      </c>
      <c r="BM4" s="3">
        <f>DATE(2008,12,1)</f>
        <v>39783</v>
      </c>
      <c r="BN4" s="3">
        <f>DATE(2009,1,1)</f>
        <v>39814</v>
      </c>
      <c r="BO4" s="3">
        <f>DATE(2009,2,1)</f>
        <v>39845</v>
      </c>
      <c r="BP4" s="3">
        <f>DATE(2009,3,1)</f>
        <v>39873</v>
      </c>
      <c r="BQ4" s="3">
        <f>DATE(2009,4,1)</f>
        <v>39904</v>
      </c>
      <c r="BR4" s="3">
        <f>DATE(2009,5,1)</f>
        <v>39934</v>
      </c>
      <c r="BS4" s="3">
        <f>DATE(2009,6,1)</f>
        <v>39965</v>
      </c>
      <c r="BT4" s="3">
        <f>DATE(2009,7,1)</f>
        <v>39995</v>
      </c>
      <c r="BU4" s="3">
        <f>DATE(2009,8,1)</f>
        <v>40026</v>
      </c>
      <c r="BV4" s="3">
        <f>DATE(2009,9,1)</f>
        <v>40057</v>
      </c>
      <c r="BW4" s="3">
        <f>DATE(2009,10,1)</f>
        <v>40087</v>
      </c>
      <c r="BX4" s="3">
        <f>DATE(2009,11,1)</f>
        <v>40118</v>
      </c>
      <c r="BY4" s="3">
        <f>DATE(2009,12,1)</f>
        <v>40148</v>
      </c>
      <c r="BZ4" s="3">
        <f>DATE(2010,1,1)</f>
        <v>40179</v>
      </c>
      <c r="CA4" s="3">
        <f>DATE(2010,2,1)</f>
        <v>40210</v>
      </c>
      <c r="CB4" s="3">
        <f>DATE(2010,3,1)</f>
        <v>40238</v>
      </c>
      <c r="CC4" s="3">
        <f>DATE(2010,4,1)</f>
        <v>40269</v>
      </c>
      <c r="CD4" s="3">
        <f>DATE(2010,5,1)</f>
        <v>40299</v>
      </c>
      <c r="CE4" s="3">
        <f>DATE(2010,6,1)</f>
        <v>40330</v>
      </c>
      <c r="CF4" s="3">
        <f>DATE(2010,7,1)</f>
        <v>40360</v>
      </c>
      <c r="CG4" s="3">
        <f>DATE(2010,8,1)</f>
        <v>40391</v>
      </c>
      <c r="CH4" s="3">
        <f>DATE(2010,9,1)</f>
        <v>40422</v>
      </c>
      <c r="CI4" s="3">
        <f>DATE(2010,10,1)</f>
        <v>40452</v>
      </c>
      <c r="CJ4" s="3">
        <f>DATE(2010,11,1)</f>
        <v>40483</v>
      </c>
      <c r="CK4" s="3">
        <f>DATE(2010,12,1)</f>
        <v>40513</v>
      </c>
      <c r="CL4" s="3">
        <f>DATE(2011,1,1)</f>
        <v>40544</v>
      </c>
      <c r="CM4" s="3">
        <f>DATE(2011,2,1)</f>
        <v>40575</v>
      </c>
      <c r="CN4" s="3">
        <f>DATE(2011,3,1)</f>
        <v>40603</v>
      </c>
      <c r="CO4" s="3">
        <f>DATE(2011,4,1)</f>
        <v>40634</v>
      </c>
      <c r="CP4" s="3">
        <f>DATE(2011,5,1)</f>
        <v>40664</v>
      </c>
      <c r="CQ4" s="3">
        <f>DATE(2011,6,1)</f>
        <v>40695</v>
      </c>
      <c r="CR4" s="3">
        <f>DATE(2011,7,1)</f>
        <v>40725</v>
      </c>
      <c r="CS4" s="3">
        <f>DATE(2011,8,1)</f>
        <v>40756</v>
      </c>
      <c r="CT4" s="3">
        <f>DATE(2011,9,1)</f>
        <v>40787</v>
      </c>
      <c r="CU4" s="3">
        <f>DATE(2011,10,1)</f>
        <v>40817</v>
      </c>
      <c r="CV4" s="3">
        <f>DATE(2011,11,1)</f>
        <v>40848</v>
      </c>
      <c r="CW4" s="3">
        <f>DATE(2011,12,1)</f>
        <v>40878</v>
      </c>
      <c r="CX4" s="3">
        <f>DATE(2012,1,1)</f>
        <v>40909</v>
      </c>
      <c r="CY4" s="3">
        <f>DATE(2012,2,1)</f>
        <v>40940</v>
      </c>
      <c r="CZ4" s="3">
        <f>DATE(2012,3,1)</f>
        <v>40969</v>
      </c>
      <c r="DA4" s="3">
        <f>DATE(2012,4,1)</f>
        <v>41000</v>
      </c>
      <c r="DB4" s="3">
        <f>DATE(2012,5,1)</f>
        <v>41030</v>
      </c>
      <c r="DC4" s="3">
        <f>DATE(2012,6,1)</f>
        <v>41061</v>
      </c>
      <c r="DD4" s="3">
        <f>DATE(2012,7,1)</f>
        <v>41091</v>
      </c>
      <c r="DE4" s="3">
        <f>DATE(2012,8,1)</f>
        <v>41122</v>
      </c>
      <c r="DF4" s="3">
        <f>DATE(2012,9,1)</f>
        <v>41153</v>
      </c>
      <c r="DG4" s="3">
        <f>DATE(2012,10,1)</f>
        <v>41183</v>
      </c>
      <c r="DH4" s="3">
        <f>DATE(2012,11,1)</f>
        <v>41214</v>
      </c>
      <c r="DI4" s="3">
        <f>DATE(2012,12,1)</f>
        <v>41244</v>
      </c>
      <c r="DJ4" s="3">
        <f>DATE(2013,1,1)</f>
        <v>41275</v>
      </c>
      <c r="DK4" s="3">
        <f>DATE(2013,2,1)</f>
        <v>41306</v>
      </c>
      <c r="DL4" s="3">
        <f>DATE(2013,3,1)</f>
        <v>41334</v>
      </c>
      <c r="DM4" s="3">
        <f>DATE(2013,4,1)</f>
        <v>41365</v>
      </c>
      <c r="DN4" s="3">
        <f>DATE(2013,5,1)</f>
        <v>41395</v>
      </c>
      <c r="DO4" s="3">
        <f>DATE(2013,6,1)</f>
        <v>41426</v>
      </c>
      <c r="DP4" s="3">
        <f>DATE(2013,7,1)</f>
        <v>41456</v>
      </c>
      <c r="DQ4" s="3">
        <f>DATE(2013,8,1)</f>
        <v>41487</v>
      </c>
      <c r="DR4" s="3">
        <f>DATE(2013,9,1)</f>
        <v>41518</v>
      </c>
      <c r="DS4" s="3">
        <f>DATE(2013,10,1)</f>
        <v>41548</v>
      </c>
      <c r="DT4" s="3">
        <f>DATE(2013,11,1)</f>
        <v>41579</v>
      </c>
      <c r="DU4" s="3">
        <f>DATE(2013,12,1)</f>
        <v>41609</v>
      </c>
      <c r="DV4" s="3">
        <f>DATE(2014,1,1)</f>
        <v>41640</v>
      </c>
      <c r="DW4" s="3">
        <f>DATE(2014,2,1)</f>
        <v>41671</v>
      </c>
      <c r="DX4" s="3">
        <f>DATE(2014,3,1)</f>
        <v>41699</v>
      </c>
      <c r="DY4" s="3">
        <f>DATE(2014,4,1)</f>
        <v>41730</v>
      </c>
      <c r="DZ4" s="3">
        <f>DATE(2014,5,1)</f>
        <v>41760</v>
      </c>
      <c r="EA4" s="3">
        <f>DATE(2014,6,1)</f>
        <v>41791</v>
      </c>
      <c r="EB4" s="3">
        <f>DATE(2014,7,1)</f>
        <v>41821</v>
      </c>
      <c r="EC4" s="3">
        <f>DATE(2014,8,1)</f>
        <v>41852</v>
      </c>
      <c r="ED4" s="3">
        <f>DATE(2014,9,1)</f>
        <v>41883</v>
      </c>
      <c r="EE4" s="3">
        <f>DATE(2014,10,1)</f>
        <v>41913</v>
      </c>
      <c r="EF4" s="3">
        <f>DATE(2014,11,1)</f>
        <v>41944</v>
      </c>
      <c r="EG4" s="3">
        <f>DATE(2014,12,1)</f>
        <v>41974</v>
      </c>
      <c r="EH4" s="3">
        <f>DATE(2015,1,1)</f>
        <v>42005</v>
      </c>
      <c r="EI4" s="3">
        <f>DATE(2015,2,1)</f>
        <v>42036</v>
      </c>
      <c r="EJ4" s="3">
        <f>DATE(2015,3,1)</f>
        <v>42064</v>
      </c>
      <c r="EK4" s="3">
        <f>DATE(2015,4,1)</f>
        <v>42095</v>
      </c>
      <c r="EL4" s="3">
        <f>DATE(2015,5,1)</f>
        <v>42125</v>
      </c>
      <c r="EM4" s="3">
        <f>DATE(2015,6,1)</f>
        <v>42156</v>
      </c>
      <c r="EN4" s="3">
        <f>DATE(2015,7,1)</f>
        <v>42186</v>
      </c>
      <c r="EO4" s="3">
        <f>DATE(2015,8,1)</f>
        <v>42217</v>
      </c>
      <c r="EP4" s="3">
        <f>DATE(2015,9,1)</f>
        <v>42248</v>
      </c>
      <c r="EQ4" s="3">
        <f>DATE(2015,10,1)</f>
        <v>42278</v>
      </c>
      <c r="ER4" s="3">
        <f>DATE(2015,11,1)</f>
        <v>42309</v>
      </c>
      <c r="ES4" s="3">
        <f>DATE(2015,12,1)</f>
        <v>42339</v>
      </c>
      <c r="ET4" s="3">
        <f>DATE(2016,1,1)</f>
        <v>42370</v>
      </c>
      <c r="EU4" s="3">
        <f>DATE(2016,2,1)</f>
        <v>42401</v>
      </c>
      <c r="EV4" s="3">
        <f>DATE(2016,3,1)</f>
        <v>42430</v>
      </c>
      <c r="EW4" s="3">
        <f>DATE(2016,4,1)</f>
        <v>42461</v>
      </c>
      <c r="EX4" s="3">
        <f>DATE(2016,5,1)</f>
        <v>42491</v>
      </c>
      <c r="EY4" s="3">
        <f>DATE(2016,6,1)</f>
        <v>42522</v>
      </c>
      <c r="EZ4" s="3">
        <f>DATE(2016,7,1)</f>
        <v>42552</v>
      </c>
      <c r="FA4" s="3">
        <f>DATE(2016,8,1)</f>
        <v>42583</v>
      </c>
      <c r="FB4" s="3">
        <f>DATE(2016,9,1)</f>
        <v>42614</v>
      </c>
      <c r="FC4" s="3">
        <f>DATE(2016,10,1)</f>
        <v>42644</v>
      </c>
      <c r="FD4" s="3">
        <f>DATE(2016,11,1)</f>
        <v>42675</v>
      </c>
      <c r="FE4" s="3">
        <f>DATE(2016,12,1)</f>
        <v>42705</v>
      </c>
    </row>
    <row r="5" spans="1:161">
      <c r="A5" s="1" t="s">
        <v>10</v>
      </c>
      <c r="B5" s="4">
        <v>9.82</v>
      </c>
      <c r="C5" s="4">
        <v>9.84</v>
      </c>
      <c r="D5" s="4">
        <v>9.77</v>
      </c>
      <c r="E5" s="4">
        <v>9.7899999999999991</v>
      </c>
      <c r="F5" s="4">
        <v>9.7799999999999994</v>
      </c>
      <c r="G5" s="2" t="e">
        <f>NA()</f>
        <v>#N/A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2" t="e">
        <f>NA()</f>
        <v>#N/A</v>
      </c>
      <c r="N5" s="2" t="e">
        <f>NA()</f>
        <v>#N/A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2" t="e">
        <f>NA()</f>
        <v>#N/A</v>
      </c>
      <c r="T5" s="2" t="e">
        <f>NA()</f>
        <v>#N/A</v>
      </c>
      <c r="U5" s="2" t="e">
        <f>NA()</f>
        <v>#N/A</v>
      </c>
      <c r="V5" s="2" t="e">
        <f>NA()</f>
        <v>#N/A</v>
      </c>
      <c r="W5" s="2" t="e">
        <f>NA()</f>
        <v>#N/A</v>
      </c>
      <c r="X5" s="2" t="e">
        <f>NA()</f>
        <v>#N/A</v>
      </c>
      <c r="Y5" s="2" t="e">
        <f>NA()</f>
        <v>#N/A</v>
      </c>
      <c r="Z5" s="2" t="e">
        <f>NA()</f>
        <v>#N/A</v>
      </c>
      <c r="AA5" s="2" t="e">
        <f>NA()</f>
        <v>#N/A</v>
      </c>
      <c r="AB5" s="2" t="e">
        <f>NA()</f>
        <v>#N/A</v>
      </c>
      <c r="AC5" s="2" t="e">
        <f>NA()</f>
        <v>#N/A</v>
      </c>
      <c r="AD5" s="2" t="e">
        <f>NA()</f>
        <v>#N/A</v>
      </c>
      <c r="AE5" s="2" t="e">
        <f>NA()</f>
        <v>#N/A</v>
      </c>
      <c r="AF5" s="2" t="e">
        <f>NA()</f>
        <v>#N/A</v>
      </c>
      <c r="AG5" s="2" t="e">
        <f>NA()</f>
        <v>#N/A</v>
      </c>
      <c r="AH5" s="4">
        <v>9.56</v>
      </c>
      <c r="AI5" s="4">
        <v>9.2899999999999991</v>
      </c>
      <c r="AJ5" s="4">
        <v>9.34</v>
      </c>
      <c r="AK5" s="4">
        <v>9.31</v>
      </c>
      <c r="AL5" s="4">
        <v>9.24</v>
      </c>
      <c r="AM5" s="4">
        <v>9.3800000000000008</v>
      </c>
      <c r="AN5" s="4">
        <v>9.31</v>
      </c>
      <c r="AO5" s="4">
        <v>9.33</v>
      </c>
      <c r="AP5" s="4">
        <v>9.3800000000000008</v>
      </c>
      <c r="AQ5" s="4">
        <v>9.92</v>
      </c>
      <c r="AR5" s="2" t="e">
        <f>NA()</f>
        <v>#N/A</v>
      </c>
      <c r="AS5" s="4">
        <v>9.9</v>
      </c>
      <c r="AT5" s="4">
        <v>9.82</v>
      </c>
      <c r="AU5" s="4">
        <v>9.7100000000000009</v>
      </c>
      <c r="AV5" s="4">
        <v>9.77</v>
      </c>
      <c r="AW5" s="4">
        <v>9.81</v>
      </c>
      <c r="AX5" s="4">
        <v>9.7100000000000009</v>
      </c>
      <c r="AY5" s="4">
        <v>9.3800000000000008</v>
      </c>
      <c r="AZ5" s="2" t="e">
        <f>NA()</f>
        <v>#N/A</v>
      </c>
      <c r="BA5" s="2" t="e">
        <f>NA()</f>
        <v>#N/A</v>
      </c>
      <c r="BB5" s="4">
        <v>9.8699999999999992</v>
      </c>
      <c r="BC5" s="4">
        <v>9.9600000000000009</v>
      </c>
      <c r="BD5" s="4">
        <v>9.93</v>
      </c>
      <c r="BE5" s="4">
        <v>10.02</v>
      </c>
      <c r="BF5" s="2" t="e">
        <f>NA()</f>
        <v>#N/A</v>
      </c>
      <c r="BG5" s="4">
        <v>9.94</v>
      </c>
      <c r="BH5" s="4">
        <v>9.73</v>
      </c>
      <c r="BI5" s="4">
        <v>9.67</v>
      </c>
      <c r="BJ5" s="4">
        <v>9.77</v>
      </c>
      <c r="BK5" s="2" t="e">
        <f>NA()</f>
        <v>#N/A</v>
      </c>
      <c r="BL5" s="4">
        <v>9.75</v>
      </c>
      <c r="BM5" s="4">
        <v>9.7200000000000006</v>
      </c>
      <c r="BN5" s="4">
        <v>9.75</v>
      </c>
      <c r="BO5" s="4">
        <v>9.73</v>
      </c>
      <c r="BP5" s="4">
        <v>9.7100000000000009</v>
      </c>
      <c r="BQ5" s="4">
        <v>9.7899999999999991</v>
      </c>
      <c r="BR5" s="4">
        <v>9.69</v>
      </c>
      <c r="BS5" s="4">
        <v>9.4700000000000006</v>
      </c>
      <c r="BT5" s="4">
        <v>9.34</v>
      </c>
      <c r="BU5" s="4">
        <v>9.32</v>
      </c>
      <c r="BV5" s="4">
        <v>9.5299999999999994</v>
      </c>
      <c r="BW5" s="4">
        <v>9.6199999999999992</v>
      </c>
      <c r="BX5" s="4">
        <v>9.64</v>
      </c>
      <c r="BY5" s="4">
        <v>9.67</v>
      </c>
      <c r="BZ5" s="4">
        <v>9.61</v>
      </c>
      <c r="CA5" s="4">
        <v>9.7100000000000009</v>
      </c>
      <c r="CB5" s="4">
        <v>9.6199999999999992</v>
      </c>
      <c r="CC5" s="4">
        <v>9.6999999999999993</v>
      </c>
      <c r="CD5" s="4">
        <v>9.7200000000000006</v>
      </c>
      <c r="CE5" s="4">
        <v>9.52</v>
      </c>
      <c r="CF5" s="4">
        <v>9.23</v>
      </c>
      <c r="CG5" s="4">
        <v>9.61</v>
      </c>
      <c r="CH5" s="4">
        <v>9.44</v>
      </c>
      <c r="CI5" s="4">
        <v>8.64</v>
      </c>
      <c r="CJ5" s="4">
        <v>9.52</v>
      </c>
      <c r="CK5" s="4">
        <v>9.4700000000000006</v>
      </c>
      <c r="CL5" s="4">
        <v>9.6199999999999992</v>
      </c>
      <c r="CM5" s="4">
        <v>9.56</v>
      </c>
      <c r="CN5" s="4">
        <v>9.57</v>
      </c>
      <c r="CO5" s="4">
        <v>9.7100000000000009</v>
      </c>
      <c r="CP5" s="4">
        <v>9.67</v>
      </c>
      <c r="CQ5" s="4">
        <v>9.57</v>
      </c>
      <c r="CR5" s="4">
        <v>9.4499999999999993</v>
      </c>
      <c r="CS5" s="4">
        <v>9.42</v>
      </c>
      <c r="CT5" s="4">
        <v>9.51</v>
      </c>
      <c r="CU5" s="4">
        <v>9.6300000000000008</v>
      </c>
      <c r="CV5" s="4">
        <v>9.6199999999999992</v>
      </c>
      <c r="CW5" s="4">
        <v>9.7100000000000009</v>
      </c>
      <c r="CX5" s="4">
        <v>9.83</v>
      </c>
      <c r="CY5" s="4">
        <v>9.91</v>
      </c>
      <c r="CZ5" s="4">
        <v>10.02</v>
      </c>
      <c r="DA5" s="4">
        <v>10.01</v>
      </c>
      <c r="DB5" s="4">
        <v>10.050000000000001</v>
      </c>
      <c r="DC5" s="4">
        <v>10</v>
      </c>
      <c r="DD5" s="4">
        <v>9.73</v>
      </c>
      <c r="DE5" s="4">
        <v>9.64</v>
      </c>
      <c r="DF5" s="4">
        <v>9.7899999999999991</v>
      </c>
      <c r="DG5" s="4">
        <v>9.7899999999999991</v>
      </c>
      <c r="DH5" s="4">
        <v>9.81</v>
      </c>
      <c r="DI5" s="4">
        <v>9.98</v>
      </c>
      <c r="DJ5" s="4">
        <v>9.94</v>
      </c>
      <c r="DK5" s="4">
        <v>9.92</v>
      </c>
      <c r="DL5" s="4">
        <v>9.7899999999999991</v>
      </c>
      <c r="DM5" s="4">
        <v>9.75</v>
      </c>
      <c r="DN5" s="4">
        <v>9.64</v>
      </c>
      <c r="DO5" s="4">
        <v>9.61</v>
      </c>
      <c r="DP5" s="4">
        <v>9.4600000000000009</v>
      </c>
      <c r="DQ5" s="4">
        <v>9.39</v>
      </c>
      <c r="DR5" s="4">
        <v>9.56</v>
      </c>
      <c r="DS5" s="4">
        <v>9.69</v>
      </c>
      <c r="DT5" s="4">
        <v>9.73</v>
      </c>
      <c r="DU5" s="4">
        <v>9.8699999999999992</v>
      </c>
      <c r="DV5" s="4">
        <v>9.4499999999999993</v>
      </c>
      <c r="DW5" s="4">
        <v>9.5</v>
      </c>
      <c r="DX5" s="4">
        <v>10.28</v>
      </c>
      <c r="DY5" s="4">
        <v>9.82</v>
      </c>
      <c r="DZ5" s="4">
        <v>9.8699999999999992</v>
      </c>
      <c r="EA5" s="4">
        <v>9.6</v>
      </c>
      <c r="EB5" s="4">
        <v>9.49</v>
      </c>
      <c r="EC5" s="4">
        <v>9.48</v>
      </c>
      <c r="ED5" s="4">
        <v>9.57</v>
      </c>
      <c r="EE5" s="4">
        <v>9.65</v>
      </c>
      <c r="EF5" s="4">
        <v>9.5399999999999991</v>
      </c>
      <c r="EG5" s="4">
        <v>9.6199999999999992</v>
      </c>
      <c r="EH5" s="4">
        <v>9.75</v>
      </c>
      <c r="EI5" s="4">
        <v>9.7200000000000006</v>
      </c>
      <c r="EJ5" s="4">
        <v>9.6300000000000008</v>
      </c>
      <c r="EK5" s="4">
        <v>9.81</v>
      </c>
      <c r="EL5" s="4">
        <v>9.83</v>
      </c>
      <c r="EM5" s="4">
        <v>9.39</v>
      </c>
      <c r="EN5" s="4">
        <v>9.44</v>
      </c>
      <c r="EO5" s="2" t="e">
        <f>NA()</f>
        <v>#N/A</v>
      </c>
      <c r="EP5" s="4">
        <v>9.4700000000000006</v>
      </c>
      <c r="EQ5" s="4">
        <v>9.58</v>
      </c>
      <c r="ER5" s="4">
        <v>9.64</v>
      </c>
      <c r="ES5" s="4">
        <v>9.73</v>
      </c>
      <c r="ET5" s="4">
        <v>9.83</v>
      </c>
      <c r="EU5" s="4">
        <v>9.7100000000000009</v>
      </c>
      <c r="EV5" s="4">
        <v>9.6999999999999993</v>
      </c>
      <c r="EW5" s="4">
        <v>9.86</v>
      </c>
      <c r="EX5" s="4">
        <v>9.9</v>
      </c>
      <c r="EY5" s="4">
        <v>9.77</v>
      </c>
      <c r="EZ5" s="4">
        <v>9.66</v>
      </c>
      <c r="FA5" s="4">
        <v>9.5399999999999991</v>
      </c>
      <c r="FB5" s="4">
        <v>9.48</v>
      </c>
      <c r="FC5" s="4">
        <v>9.69</v>
      </c>
      <c r="FD5" s="4">
        <v>9.85</v>
      </c>
      <c r="FE5" s="4">
        <v>9.76</v>
      </c>
    </row>
    <row r="6" spans="1:161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</row>
    <row r="7" spans="1:161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</row>
    <row r="37" spans="1:161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</row>
    <row r="38" spans="1:161">
      <c r="A38" s="1" t="s">
        <v>9</v>
      </c>
      <c r="B38" s="3">
        <f>DATE(2003,9,1)</f>
        <v>37865</v>
      </c>
      <c r="C38" s="3">
        <f>DATE(2003,10,1)</f>
        <v>37895</v>
      </c>
      <c r="D38" s="3">
        <f>DATE(2003,11,1)</f>
        <v>37926</v>
      </c>
      <c r="E38" s="3">
        <f>DATE(2003,12,1)</f>
        <v>37956</v>
      </c>
      <c r="F38" s="3">
        <f>DATE(2004,1,1)</f>
        <v>37987</v>
      </c>
      <c r="G38" s="3">
        <f>DATE(2004,2,1)</f>
        <v>38018</v>
      </c>
      <c r="H38" s="3">
        <f>DATE(2004,3,1)</f>
        <v>38047</v>
      </c>
      <c r="I38" s="3">
        <f>DATE(2004,4,1)</f>
        <v>38078</v>
      </c>
      <c r="J38" s="3">
        <f>DATE(2004,5,1)</f>
        <v>38108</v>
      </c>
      <c r="K38" s="3">
        <f>DATE(2004,6,1)</f>
        <v>38139</v>
      </c>
      <c r="L38" s="3">
        <f>DATE(2004,7,1)</f>
        <v>38169</v>
      </c>
      <c r="M38" s="3">
        <f>DATE(2004,8,1)</f>
        <v>38200</v>
      </c>
      <c r="N38" s="3">
        <f>DATE(2004,9,1)</f>
        <v>38231</v>
      </c>
      <c r="O38" s="3">
        <f>DATE(2004,10,1)</f>
        <v>38261</v>
      </c>
      <c r="P38" s="3">
        <f>DATE(2004,11,1)</f>
        <v>38292</v>
      </c>
      <c r="Q38" s="3">
        <f>DATE(2004,12,1)</f>
        <v>38322</v>
      </c>
      <c r="R38" s="3">
        <f>DATE(2005,1,1)</f>
        <v>38353</v>
      </c>
      <c r="S38" s="3">
        <f>DATE(2005,2,1)</f>
        <v>38384</v>
      </c>
      <c r="T38" s="3">
        <f>DATE(2005,3,1)</f>
        <v>38412</v>
      </c>
      <c r="U38" s="3">
        <f>DATE(2005,4,1)</f>
        <v>38443</v>
      </c>
      <c r="V38" s="3">
        <f>DATE(2005,5,1)</f>
        <v>38473</v>
      </c>
      <c r="W38" s="3">
        <f>DATE(2005,6,1)</f>
        <v>38504</v>
      </c>
      <c r="X38" s="3">
        <f>DATE(2005,7,1)</f>
        <v>38534</v>
      </c>
      <c r="Y38" s="3">
        <f>DATE(2005,8,1)</f>
        <v>38565</v>
      </c>
      <c r="Z38" s="3">
        <f>DATE(2005,9,1)</f>
        <v>38596</v>
      </c>
      <c r="AA38" s="3">
        <f>DATE(2005,10,1)</f>
        <v>38626</v>
      </c>
      <c r="AB38" s="3">
        <f>DATE(2005,11,1)</f>
        <v>38657</v>
      </c>
      <c r="AC38" s="3">
        <f>DATE(2005,12,1)</f>
        <v>38687</v>
      </c>
      <c r="AD38" s="3">
        <f>DATE(2006,1,1)</f>
        <v>38718</v>
      </c>
      <c r="AE38" s="3">
        <f>DATE(2006,2,1)</f>
        <v>38749</v>
      </c>
      <c r="AF38" s="3">
        <f>DATE(2006,3,1)</f>
        <v>38777</v>
      </c>
      <c r="AG38" s="3">
        <f>DATE(2006,4,1)</f>
        <v>38808</v>
      </c>
      <c r="AH38" s="3">
        <f>DATE(2006,5,1)</f>
        <v>38838</v>
      </c>
      <c r="AI38" s="3">
        <f>DATE(2006,6,1)</f>
        <v>38869</v>
      </c>
      <c r="AJ38" s="3">
        <f>DATE(2006,7,1)</f>
        <v>38899</v>
      </c>
      <c r="AK38" s="3">
        <f>DATE(2006,8,1)</f>
        <v>38930</v>
      </c>
      <c r="AL38" s="3">
        <f>DATE(2006,9,1)</f>
        <v>38961</v>
      </c>
      <c r="AM38" s="3">
        <f>DATE(2006,10,1)</f>
        <v>38991</v>
      </c>
      <c r="AN38" s="3">
        <f>DATE(2006,11,1)</f>
        <v>39022</v>
      </c>
      <c r="AO38" s="3">
        <f>DATE(2006,12,1)</f>
        <v>39052</v>
      </c>
      <c r="AP38" s="3">
        <f>DATE(2007,1,1)</f>
        <v>39083</v>
      </c>
      <c r="AQ38" s="3">
        <f>DATE(2007,2,1)</f>
        <v>39114</v>
      </c>
      <c r="AR38" s="3">
        <f>DATE(2007,3,1)</f>
        <v>39142</v>
      </c>
      <c r="AS38" s="3">
        <f>DATE(2007,4,1)</f>
        <v>39173</v>
      </c>
      <c r="AT38" s="3">
        <f>DATE(2007,5,1)</f>
        <v>39203</v>
      </c>
      <c r="AU38" s="3">
        <f>DATE(2007,6,1)</f>
        <v>39234</v>
      </c>
      <c r="AV38" s="3">
        <f>DATE(2007,7,1)</f>
        <v>39264</v>
      </c>
      <c r="AW38" s="3">
        <f>DATE(2007,8,1)</f>
        <v>39295</v>
      </c>
      <c r="AX38" s="3">
        <f>DATE(2007,9,1)</f>
        <v>39326</v>
      </c>
      <c r="AY38" s="3">
        <f>DATE(2007,10,1)</f>
        <v>39356</v>
      </c>
      <c r="AZ38" s="3">
        <f>DATE(2007,11,1)</f>
        <v>39387</v>
      </c>
      <c r="BA38" s="3">
        <f>DATE(2007,12,1)</f>
        <v>39417</v>
      </c>
      <c r="BB38" s="3">
        <f>DATE(2008,1,1)</f>
        <v>39448</v>
      </c>
      <c r="BC38" s="3">
        <f>DATE(2008,2,1)</f>
        <v>39479</v>
      </c>
      <c r="BD38" s="3">
        <f>DATE(2008,3,1)</f>
        <v>39508</v>
      </c>
      <c r="BE38" s="3">
        <f>DATE(2008,4,1)</f>
        <v>39539</v>
      </c>
      <c r="BF38" s="3">
        <f>DATE(2008,5,1)</f>
        <v>39569</v>
      </c>
      <c r="BG38" s="3">
        <f>DATE(2008,6,1)</f>
        <v>39600</v>
      </c>
      <c r="BH38" s="3">
        <f>DATE(2008,7,1)</f>
        <v>39630</v>
      </c>
      <c r="BI38" s="3">
        <f>DATE(2008,8,1)</f>
        <v>39661</v>
      </c>
      <c r="BJ38" s="3">
        <f>DATE(2008,9,1)</f>
        <v>39692</v>
      </c>
      <c r="BK38" s="3">
        <f>DATE(2008,10,1)</f>
        <v>39722</v>
      </c>
      <c r="BL38" s="3">
        <f>DATE(2008,11,1)</f>
        <v>39753</v>
      </c>
      <c r="BM38" s="3">
        <f>DATE(2008,12,1)</f>
        <v>39783</v>
      </c>
      <c r="BN38" s="3">
        <f>DATE(2009,1,1)</f>
        <v>39814</v>
      </c>
      <c r="BO38" s="3">
        <f>DATE(2009,2,1)</f>
        <v>39845</v>
      </c>
      <c r="BP38" s="3">
        <f>DATE(2009,3,1)</f>
        <v>39873</v>
      </c>
      <c r="BQ38" s="3">
        <f>DATE(2009,4,1)</f>
        <v>39904</v>
      </c>
      <c r="BR38" s="3">
        <f>DATE(2009,5,1)</f>
        <v>39934</v>
      </c>
      <c r="BS38" s="3">
        <f>DATE(2009,6,1)</f>
        <v>39965</v>
      </c>
      <c r="BT38" s="3">
        <f>DATE(2009,7,1)</f>
        <v>39995</v>
      </c>
      <c r="BU38" s="3">
        <f>DATE(2009,8,1)</f>
        <v>40026</v>
      </c>
      <c r="BV38" s="3">
        <f>DATE(2009,9,1)</f>
        <v>40057</v>
      </c>
      <c r="BW38" s="3">
        <f>DATE(2009,10,1)</f>
        <v>40087</v>
      </c>
      <c r="BX38" s="3">
        <f>DATE(2009,11,1)</f>
        <v>40118</v>
      </c>
      <c r="BY38" s="3">
        <f>DATE(2009,12,1)</f>
        <v>40148</v>
      </c>
      <c r="BZ38" s="3">
        <f>DATE(2010,1,1)</f>
        <v>40179</v>
      </c>
      <c r="CA38" s="3">
        <f>DATE(2010,2,1)</f>
        <v>40210</v>
      </c>
      <c r="CB38" s="3">
        <f>DATE(2010,3,1)</f>
        <v>40238</v>
      </c>
      <c r="CC38" s="3">
        <f>DATE(2010,4,1)</f>
        <v>40269</v>
      </c>
      <c r="CD38" s="3">
        <f>DATE(2010,5,1)</f>
        <v>40299</v>
      </c>
      <c r="CE38" s="3">
        <f>DATE(2010,6,1)</f>
        <v>40330</v>
      </c>
      <c r="CF38" s="3">
        <f>DATE(2010,7,1)</f>
        <v>40360</v>
      </c>
      <c r="CG38" s="3">
        <f>DATE(2010,8,1)</f>
        <v>40391</v>
      </c>
      <c r="CH38" s="3">
        <f>DATE(2010,9,1)</f>
        <v>40422</v>
      </c>
      <c r="CI38" s="3">
        <f>DATE(2010,10,1)</f>
        <v>40452</v>
      </c>
      <c r="CJ38" s="3">
        <f>DATE(2010,11,1)</f>
        <v>40483</v>
      </c>
      <c r="CK38" s="3">
        <f>DATE(2010,12,1)</f>
        <v>40513</v>
      </c>
      <c r="CL38" s="3">
        <f>DATE(2011,1,1)</f>
        <v>40544</v>
      </c>
      <c r="CM38" s="3">
        <f>DATE(2011,2,1)</f>
        <v>40575</v>
      </c>
      <c r="CN38" s="3">
        <f>DATE(2011,3,1)</f>
        <v>40603</v>
      </c>
      <c r="CO38" s="3">
        <f>DATE(2011,4,1)</f>
        <v>40634</v>
      </c>
      <c r="CP38" s="3">
        <f>DATE(2011,5,1)</f>
        <v>40664</v>
      </c>
      <c r="CQ38" s="3">
        <f>DATE(2011,6,1)</f>
        <v>40695</v>
      </c>
      <c r="CR38" s="3">
        <f>DATE(2011,7,1)</f>
        <v>40725</v>
      </c>
      <c r="CS38" s="3">
        <f>DATE(2011,8,1)</f>
        <v>40756</v>
      </c>
      <c r="CT38" s="3">
        <f>DATE(2011,9,1)</f>
        <v>40787</v>
      </c>
      <c r="CU38" s="3">
        <f>DATE(2011,10,1)</f>
        <v>40817</v>
      </c>
      <c r="CV38" s="3">
        <f>DATE(2011,11,1)</f>
        <v>40848</v>
      </c>
      <c r="CW38" s="3">
        <f>DATE(2011,12,1)</f>
        <v>40878</v>
      </c>
      <c r="CX38" s="3">
        <f>DATE(2012,1,1)</f>
        <v>40909</v>
      </c>
      <c r="CY38" s="3">
        <f>DATE(2012,2,1)</f>
        <v>40940</v>
      </c>
      <c r="CZ38" s="3">
        <f>DATE(2012,3,1)</f>
        <v>40969</v>
      </c>
      <c r="DA38" s="3">
        <f>DATE(2012,4,1)</f>
        <v>41000</v>
      </c>
      <c r="DB38" s="3">
        <f>DATE(2012,5,1)</f>
        <v>41030</v>
      </c>
      <c r="DC38" s="3">
        <f>DATE(2012,6,1)</f>
        <v>41061</v>
      </c>
      <c r="DD38" s="3">
        <f>DATE(2012,7,1)</f>
        <v>41091</v>
      </c>
      <c r="DE38" s="3">
        <f>DATE(2012,8,1)</f>
        <v>41122</v>
      </c>
      <c r="DF38" s="3">
        <f>DATE(2012,9,1)</f>
        <v>41153</v>
      </c>
      <c r="DG38" s="3">
        <f>DATE(2012,10,1)</f>
        <v>41183</v>
      </c>
      <c r="DH38" s="3">
        <f>DATE(2012,11,1)</f>
        <v>41214</v>
      </c>
      <c r="DI38" s="3">
        <f>DATE(2012,12,1)</f>
        <v>41244</v>
      </c>
      <c r="DJ38" s="3">
        <f>DATE(2013,1,1)</f>
        <v>41275</v>
      </c>
      <c r="DK38" s="3">
        <f>DATE(2013,2,1)</f>
        <v>41306</v>
      </c>
      <c r="DL38" s="3">
        <f>DATE(2013,3,1)</f>
        <v>41334</v>
      </c>
      <c r="DM38" s="3">
        <f>DATE(2013,4,1)</f>
        <v>41365</v>
      </c>
      <c r="DN38" s="3">
        <f>DATE(2013,5,1)</f>
        <v>41395</v>
      </c>
      <c r="DO38" s="3">
        <f>DATE(2013,6,1)</f>
        <v>41426</v>
      </c>
      <c r="DP38" s="3">
        <f>DATE(2013,7,1)</f>
        <v>41456</v>
      </c>
      <c r="DQ38" s="3">
        <f>DATE(2013,8,1)</f>
        <v>41487</v>
      </c>
      <c r="DR38" s="3">
        <f>DATE(2013,9,1)</f>
        <v>41518</v>
      </c>
      <c r="DS38" s="3">
        <f>DATE(2013,10,1)</f>
        <v>41548</v>
      </c>
      <c r="DT38" s="3">
        <f>DATE(2013,11,1)</f>
        <v>41579</v>
      </c>
      <c r="DU38" s="3">
        <f>DATE(2013,12,1)</f>
        <v>41609</v>
      </c>
      <c r="DV38" s="3">
        <f>DATE(2014,1,1)</f>
        <v>41640</v>
      </c>
      <c r="DW38" s="3">
        <f>DATE(2014,2,1)</f>
        <v>41671</v>
      </c>
      <c r="DX38" s="3">
        <f>DATE(2014,3,1)</f>
        <v>41699</v>
      </c>
      <c r="DY38" s="3">
        <f>DATE(2014,4,1)</f>
        <v>41730</v>
      </c>
      <c r="DZ38" s="3">
        <f>DATE(2014,5,1)</f>
        <v>41760</v>
      </c>
      <c r="EA38" s="3">
        <f>DATE(2014,6,1)</f>
        <v>41791</v>
      </c>
      <c r="EB38" s="3">
        <f>DATE(2014,7,1)</f>
        <v>41821</v>
      </c>
      <c r="EC38" s="3">
        <f>DATE(2014,8,1)</f>
        <v>41852</v>
      </c>
      <c r="ED38" s="3">
        <f>DATE(2014,9,1)</f>
        <v>41883</v>
      </c>
      <c r="EE38" s="3">
        <f>DATE(2014,10,1)</f>
        <v>41913</v>
      </c>
      <c r="EF38" s="3">
        <f>DATE(2014,11,1)</f>
        <v>41944</v>
      </c>
      <c r="EG38" s="3">
        <f>DATE(2014,12,1)</f>
        <v>41974</v>
      </c>
      <c r="EH38" s="3">
        <f>DATE(2015,1,1)</f>
        <v>42005</v>
      </c>
      <c r="EI38" s="3">
        <f>DATE(2015,2,1)</f>
        <v>42036</v>
      </c>
      <c r="EJ38" s="3">
        <f>DATE(2015,3,1)</f>
        <v>42064</v>
      </c>
      <c r="EK38" s="3">
        <f>DATE(2015,4,1)</f>
        <v>42095</v>
      </c>
      <c r="EL38" s="3">
        <f>DATE(2015,5,1)</f>
        <v>42125</v>
      </c>
      <c r="EM38" s="3">
        <f>DATE(2015,6,1)</f>
        <v>42156</v>
      </c>
      <c r="EN38" s="3">
        <f>DATE(2015,7,1)</f>
        <v>42186</v>
      </c>
      <c r="EO38" s="3">
        <f>DATE(2015,8,1)</f>
        <v>42217</v>
      </c>
      <c r="EP38" s="3">
        <f>DATE(2015,9,1)</f>
        <v>42248</v>
      </c>
      <c r="EQ38" s="3">
        <f>DATE(2015,10,1)</f>
        <v>42278</v>
      </c>
      <c r="ER38" s="3">
        <f>DATE(2015,11,1)</f>
        <v>42309</v>
      </c>
      <c r="ES38" s="3">
        <f>DATE(2015,12,1)</f>
        <v>42339</v>
      </c>
      <c r="ET38" s="3">
        <f>DATE(2016,1,1)</f>
        <v>42370</v>
      </c>
      <c r="EU38" s="3">
        <f>DATE(2016,2,1)</f>
        <v>42401</v>
      </c>
      <c r="EV38" s="3">
        <f>DATE(2016,3,1)</f>
        <v>42430</v>
      </c>
      <c r="EW38" s="3">
        <f>DATE(2016,4,1)</f>
        <v>42461</v>
      </c>
      <c r="EX38" s="3">
        <f>DATE(2016,5,1)</f>
        <v>42491</v>
      </c>
      <c r="EY38" s="3">
        <f>DATE(2016,6,1)</f>
        <v>42522</v>
      </c>
      <c r="EZ38" s="3">
        <f>DATE(2016,7,1)</f>
        <v>42552</v>
      </c>
      <c r="FA38" s="3">
        <f>DATE(2016,8,1)</f>
        <v>42583</v>
      </c>
      <c r="FB38" s="3">
        <f>DATE(2016,9,1)</f>
        <v>42614</v>
      </c>
      <c r="FC38" s="3">
        <f>DATE(2016,10,1)</f>
        <v>42644</v>
      </c>
      <c r="FD38" s="3">
        <f>DATE(2016,11,1)</f>
        <v>42675</v>
      </c>
      <c r="FE38" s="3">
        <f>DATE(2016,12,1)</f>
        <v>42705</v>
      </c>
    </row>
    <row r="39" spans="1:161">
      <c r="A39" s="1" t="s">
        <v>10</v>
      </c>
      <c r="B39" s="4">
        <v>55.332999999999998</v>
      </c>
      <c r="C39" s="4">
        <v>55.313000000000002</v>
      </c>
      <c r="D39" s="4">
        <v>55.383000000000003</v>
      </c>
      <c r="E39" s="4">
        <v>55.363</v>
      </c>
      <c r="F39" s="4">
        <v>55.372999999999998</v>
      </c>
      <c r="G39" s="2" t="e">
        <f>NA()</f>
        <v>#N/A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2" t="e">
        <f>NA()</f>
        <v>#N/A</v>
      </c>
      <c r="N39" s="2" t="e">
        <f>NA()</f>
        <v>#N/A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2" t="e">
        <f>NA()</f>
        <v>#N/A</v>
      </c>
      <c r="T39" s="2" t="e">
        <f>NA()</f>
        <v>#N/A</v>
      </c>
      <c r="U39" s="2" t="e">
        <f>NA()</f>
        <v>#N/A</v>
      </c>
      <c r="V39" s="2" t="e">
        <f>NA()</f>
        <v>#N/A</v>
      </c>
      <c r="W39" s="2" t="e">
        <f>NA()</f>
        <v>#N/A</v>
      </c>
      <c r="X39" s="2" t="e">
        <f>NA()</f>
        <v>#N/A</v>
      </c>
      <c r="Y39" s="2" t="e">
        <f>NA()</f>
        <v>#N/A</v>
      </c>
      <c r="Z39" s="2" t="e">
        <f>NA()</f>
        <v>#N/A</v>
      </c>
      <c r="AA39" s="2" t="e">
        <f>NA()</f>
        <v>#N/A</v>
      </c>
      <c r="AB39" s="2" t="e">
        <f>NA()</f>
        <v>#N/A</v>
      </c>
      <c r="AC39" s="2" t="e">
        <f>NA()</f>
        <v>#N/A</v>
      </c>
      <c r="AD39" s="2" t="e">
        <f>NA()</f>
        <v>#N/A</v>
      </c>
      <c r="AE39" s="2" t="e">
        <f>NA()</f>
        <v>#N/A</v>
      </c>
      <c r="AF39" s="2" t="e">
        <f>NA()</f>
        <v>#N/A</v>
      </c>
      <c r="AG39" s="2" t="e">
        <f>NA()</f>
        <v>#N/A</v>
      </c>
      <c r="AH39" s="4">
        <v>55.593000000000004</v>
      </c>
      <c r="AI39" s="4">
        <v>55.863</v>
      </c>
      <c r="AJ39" s="4">
        <v>55.813000000000002</v>
      </c>
      <c r="AK39" s="4">
        <v>55.843000000000004</v>
      </c>
      <c r="AL39" s="4">
        <v>55.912999999999997</v>
      </c>
      <c r="AM39" s="4">
        <v>55.773000000000003</v>
      </c>
      <c r="AN39" s="4">
        <v>55.843000000000004</v>
      </c>
      <c r="AO39" s="4">
        <v>55.823</v>
      </c>
      <c r="AP39" s="4">
        <v>55.773000000000003</v>
      </c>
      <c r="AQ39" s="4">
        <v>55.232999999999997</v>
      </c>
      <c r="AR39" s="2" t="e">
        <f>NA()</f>
        <v>#N/A</v>
      </c>
      <c r="AS39" s="4">
        <v>55.253</v>
      </c>
      <c r="AT39" s="4">
        <v>55.332999999999998</v>
      </c>
      <c r="AU39" s="4">
        <v>55.442999999999998</v>
      </c>
      <c r="AV39" s="4">
        <v>55.383000000000003</v>
      </c>
      <c r="AW39" s="4">
        <v>55.343000000000004</v>
      </c>
      <c r="AX39" s="4">
        <v>55.442999999999998</v>
      </c>
      <c r="AY39" s="4">
        <v>55.773000000000003</v>
      </c>
      <c r="AZ39" s="2" t="e">
        <f>NA()</f>
        <v>#N/A</v>
      </c>
      <c r="BA39" s="2" t="e">
        <f>NA()</f>
        <v>#N/A</v>
      </c>
      <c r="BB39" s="4">
        <v>55.283000000000001</v>
      </c>
      <c r="BC39" s="4">
        <v>55.192999999999998</v>
      </c>
      <c r="BD39" s="4">
        <v>55.222999999999999</v>
      </c>
      <c r="BE39" s="4">
        <v>55.133000000000003</v>
      </c>
      <c r="BF39" s="2" t="e">
        <f>NA()</f>
        <v>#N/A</v>
      </c>
      <c r="BG39" s="4">
        <v>55.213000000000001</v>
      </c>
      <c r="BH39" s="4">
        <v>55.423000000000002</v>
      </c>
      <c r="BI39" s="4">
        <v>55.482999999999997</v>
      </c>
      <c r="BJ39" s="4">
        <v>55.383000000000003</v>
      </c>
      <c r="BK39" s="2" t="e">
        <f>NA()</f>
        <v>#N/A</v>
      </c>
      <c r="BL39" s="4">
        <v>55.402999999999999</v>
      </c>
      <c r="BM39" s="4">
        <v>55.433</v>
      </c>
      <c r="BN39" s="4">
        <v>55.402999999999999</v>
      </c>
      <c r="BO39" s="4">
        <v>55.423000000000002</v>
      </c>
      <c r="BP39" s="4">
        <v>55.442999999999998</v>
      </c>
      <c r="BQ39" s="4">
        <v>55.363</v>
      </c>
      <c r="BR39" s="4">
        <v>55.463000000000001</v>
      </c>
      <c r="BS39" s="4">
        <v>55.683</v>
      </c>
      <c r="BT39" s="4">
        <v>55.813000000000002</v>
      </c>
      <c r="BU39" s="4">
        <v>55.832999999999998</v>
      </c>
      <c r="BV39" s="4">
        <v>55.622999999999998</v>
      </c>
      <c r="BW39" s="4">
        <v>55.533000000000001</v>
      </c>
      <c r="BX39" s="4">
        <v>55.512999999999998</v>
      </c>
      <c r="BY39" s="4">
        <v>55.482999999999997</v>
      </c>
      <c r="BZ39" s="4">
        <v>55.542999999999999</v>
      </c>
      <c r="CA39" s="4">
        <v>55.442999999999998</v>
      </c>
      <c r="CB39" s="4">
        <v>55.533000000000001</v>
      </c>
      <c r="CC39" s="4">
        <v>55.453000000000003</v>
      </c>
      <c r="CD39" s="4">
        <v>55.433</v>
      </c>
      <c r="CE39" s="4">
        <v>55.633000000000003</v>
      </c>
      <c r="CF39" s="4">
        <v>55.923000000000002</v>
      </c>
      <c r="CG39" s="4">
        <v>55.542999999999999</v>
      </c>
      <c r="CH39" s="4">
        <v>55.713000000000001</v>
      </c>
      <c r="CI39" s="4">
        <v>56.512999999999998</v>
      </c>
      <c r="CJ39" s="4">
        <v>55.633000000000003</v>
      </c>
      <c r="CK39" s="4">
        <v>55.683</v>
      </c>
      <c r="CL39" s="4">
        <v>55.533000000000001</v>
      </c>
      <c r="CM39" s="4">
        <v>55.593000000000004</v>
      </c>
      <c r="CN39" s="4">
        <v>55.582999999999998</v>
      </c>
      <c r="CO39" s="4">
        <v>55.442999999999998</v>
      </c>
      <c r="CP39" s="4">
        <v>55.482999999999997</v>
      </c>
      <c r="CQ39" s="4">
        <v>55.582999999999998</v>
      </c>
      <c r="CR39" s="4">
        <v>55.703000000000003</v>
      </c>
      <c r="CS39" s="4">
        <v>55.732999999999997</v>
      </c>
      <c r="CT39" s="4">
        <v>55.643000000000001</v>
      </c>
      <c r="CU39" s="4">
        <v>55.523000000000003</v>
      </c>
      <c r="CV39" s="4">
        <v>55.533000000000001</v>
      </c>
      <c r="CW39" s="4">
        <v>55.442999999999998</v>
      </c>
      <c r="CX39" s="4">
        <v>55.323</v>
      </c>
      <c r="CY39" s="4">
        <v>55.243000000000002</v>
      </c>
      <c r="CZ39" s="4">
        <v>55.133000000000003</v>
      </c>
      <c r="DA39" s="4">
        <v>55.143000000000001</v>
      </c>
      <c r="DB39" s="4">
        <v>55.103000000000002</v>
      </c>
      <c r="DC39" s="4">
        <v>55.152999999999999</v>
      </c>
      <c r="DD39" s="4">
        <v>55.423000000000002</v>
      </c>
      <c r="DE39" s="4">
        <v>55.512999999999998</v>
      </c>
      <c r="DF39" s="4">
        <v>55.363</v>
      </c>
      <c r="DG39" s="4">
        <v>55.363</v>
      </c>
      <c r="DH39" s="4">
        <v>55.343000000000004</v>
      </c>
      <c r="DI39" s="4">
        <v>55.173000000000002</v>
      </c>
      <c r="DJ39" s="4">
        <v>55.213000000000001</v>
      </c>
      <c r="DK39" s="4">
        <v>55.232999999999997</v>
      </c>
      <c r="DL39" s="4">
        <v>55.363</v>
      </c>
      <c r="DM39" s="4">
        <v>55.402999999999999</v>
      </c>
      <c r="DN39" s="4">
        <v>55.512999999999998</v>
      </c>
      <c r="DO39" s="4">
        <v>55.542999999999999</v>
      </c>
      <c r="DP39" s="4">
        <v>55.692999999999998</v>
      </c>
      <c r="DQ39" s="4">
        <v>55.762999999999998</v>
      </c>
      <c r="DR39" s="4">
        <v>55.593000000000004</v>
      </c>
      <c r="DS39" s="4">
        <v>55.463000000000001</v>
      </c>
      <c r="DT39" s="4">
        <v>55.423000000000002</v>
      </c>
      <c r="DU39" s="4">
        <v>55.283000000000001</v>
      </c>
      <c r="DV39" s="4">
        <v>55.703000000000003</v>
      </c>
      <c r="DW39" s="4">
        <v>55.652999999999999</v>
      </c>
      <c r="DX39" s="4">
        <v>54.872999999999998</v>
      </c>
      <c r="DY39" s="4">
        <v>55.332999999999998</v>
      </c>
      <c r="DZ39" s="4">
        <v>55.283000000000001</v>
      </c>
      <c r="EA39" s="4">
        <v>55.552999999999997</v>
      </c>
      <c r="EB39" s="4">
        <v>55.662999999999997</v>
      </c>
      <c r="EC39" s="4">
        <v>55.673000000000002</v>
      </c>
      <c r="ED39" s="4">
        <v>55.582999999999998</v>
      </c>
      <c r="EE39" s="4">
        <v>55.503</v>
      </c>
      <c r="EF39" s="4">
        <v>55.613</v>
      </c>
      <c r="EG39" s="4">
        <v>55.533000000000001</v>
      </c>
      <c r="EH39" s="4">
        <v>55.402999999999999</v>
      </c>
      <c r="EI39" s="4">
        <v>55.433</v>
      </c>
      <c r="EJ39" s="4">
        <v>55.523000000000003</v>
      </c>
      <c r="EK39" s="4">
        <v>55.343000000000004</v>
      </c>
      <c r="EL39" s="4">
        <v>55.323</v>
      </c>
      <c r="EM39" s="4">
        <v>55.762999999999998</v>
      </c>
      <c r="EN39" s="4">
        <v>55.713000000000001</v>
      </c>
      <c r="EO39" s="2" t="e">
        <f>NA()</f>
        <v>#N/A</v>
      </c>
      <c r="EP39" s="4">
        <v>55.683</v>
      </c>
      <c r="EQ39" s="4">
        <v>55.573</v>
      </c>
      <c r="ER39" s="4">
        <v>55.512999999999998</v>
      </c>
      <c r="ES39" s="4">
        <v>55.423000000000002</v>
      </c>
      <c r="ET39" s="4">
        <v>55.323</v>
      </c>
      <c r="EU39" s="4">
        <v>55.442999999999998</v>
      </c>
      <c r="EV39" s="4">
        <v>55.453000000000003</v>
      </c>
      <c r="EW39" s="4">
        <v>55.292999999999999</v>
      </c>
      <c r="EX39" s="4">
        <v>55.253</v>
      </c>
      <c r="EY39" s="4">
        <v>55.383000000000003</v>
      </c>
      <c r="EZ39" s="4">
        <v>55.493000000000002</v>
      </c>
      <c r="FA39" s="4">
        <v>55.613</v>
      </c>
      <c r="FB39" s="4">
        <v>55.673000000000002</v>
      </c>
      <c r="FC39" s="4">
        <v>55.463000000000001</v>
      </c>
      <c r="FD39" s="4">
        <v>55.302999999999997</v>
      </c>
      <c r="FE39" s="4">
        <v>55.393000000000001</v>
      </c>
    </row>
    <row r="40" spans="1:161">
      <c r="A40" s="9" t="s">
        <v>11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</row>
    <row r="41" spans="1:161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FE41"/>
    <mergeCell ref="A3:FE3"/>
    <mergeCell ref="A6:FE6"/>
    <mergeCell ref="A7:FE7"/>
    <mergeCell ref="A37:FE37"/>
    <mergeCell ref="A40:FE40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W995"/>
  <sheetViews>
    <sheetView workbookViewId="0"/>
  </sheetViews>
  <sheetFormatPr defaultColWidth="9.140625" defaultRowHeight="15"/>
  <cols>
    <col min="1" max="1" width="30.140625" customWidth="1"/>
    <col min="2" max="2" width="10.42578125" customWidth="1"/>
    <col min="3" max="6" width="9.140625" customWidth="1"/>
    <col min="7" max="7" width="12.42578125" customWidth="1"/>
    <col min="8" max="206" width="9.140625" customWidth="1"/>
  </cols>
  <sheetData>
    <row r="1" spans="1:205">
      <c r="A1" t="s">
        <v>69</v>
      </c>
      <c r="B1" t="s">
        <v>70</v>
      </c>
      <c r="C1" t="s">
        <v>2</v>
      </c>
      <c r="D1" t="s">
        <v>71</v>
      </c>
      <c r="E1" t="s">
        <v>4</v>
      </c>
      <c r="F1" t="s">
        <v>72</v>
      </c>
      <c r="G1" t="s">
        <v>6</v>
      </c>
      <c r="H1" t="s">
        <v>73</v>
      </c>
    </row>
    <row r="3" spans="1:205">
      <c r="A3" s="10" t="s">
        <v>74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</row>
    <row r="4" spans="1:205">
      <c r="A4" s="1" t="s">
        <v>9</v>
      </c>
      <c r="B4" s="3">
        <f>DATE(2000,1,1)</f>
        <v>36526</v>
      </c>
      <c r="C4" s="3">
        <f>DATE(2000,2,1)</f>
        <v>36557</v>
      </c>
      <c r="D4" s="3">
        <f>DATE(2000,3,1)</f>
        <v>36586</v>
      </c>
      <c r="E4" s="3">
        <f>DATE(2000,4,1)</f>
        <v>36617</v>
      </c>
      <c r="F4" s="3">
        <f>DATE(2000,5,1)</f>
        <v>36647</v>
      </c>
      <c r="G4" s="3">
        <f>DATE(2000,6,1)</f>
        <v>36678</v>
      </c>
      <c r="H4" s="3">
        <f>DATE(2000,7,1)</f>
        <v>36708</v>
      </c>
      <c r="I4" s="3">
        <f>DATE(2000,8,1)</f>
        <v>36739</v>
      </c>
      <c r="J4" s="3">
        <f>DATE(2000,9,1)</f>
        <v>36770</v>
      </c>
      <c r="K4" s="3">
        <f>DATE(2000,10,1)</f>
        <v>36800</v>
      </c>
      <c r="L4" s="3">
        <f>DATE(2000,11,1)</f>
        <v>36831</v>
      </c>
      <c r="M4" s="3">
        <f>DATE(2000,12,1)</f>
        <v>36861</v>
      </c>
      <c r="N4" s="3">
        <f>DATE(2001,1,1)</f>
        <v>36892</v>
      </c>
      <c r="O4" s="3">
        <f>DATE(2001,2,1)</f>
        <v>36923</v>
      </c>
      <c r="P4" s="3">
        <f>DATE(2001,3,1)</f>
        <v>36951</v>
      </c>
      <c r="Q4" s="3">
        <f>DATE(2001,4,1)</f>
        <v>36982</v>
      </c>
      <c r="R4" s="3">
        <f>DATE(2001,5,1)</f>
        <v>37012</v>
      </c>
      <c r="S4" s="3">
        <f>DATE(2001,6,1)</f>
        <v>37043</v>
      </c>
      <c r="T4" s="3">
        <f>DATE(2001,7,1)</f>
        <v>37073</v>
      </c>
      <c r="U4" s="3">
        <f>DATE(2001,8,1)</f>
        <v>37104</v>
      </c>
      <c r="V4" s="3">
        <f>DATE(2001,9,1)</f>
        <v>37135</v>
      </c>
      <c r="W4" s="3">
        <f>DATE(2001,10,1)</f>
        <v>37165</v>
      </c>
      <c r="X4" s="3">
        <f>DATE(2001,11,1)</f>
        <v>37196</v>
      </c>
      <c r="Y4" s="3">
        <f>DATE(2001,12,1)</f>
        <v>37226</v>
      </c>
      <c r="Z4" s="3">
        <f>DATE(2002,1,1)</f>
        <v>37257</v>
      </c>
      <c r="AA4" s="3">
        <f>DATE(2002,2,1)</f>
        <v>37288</v>
      </c>
      <c r="AB4" s="3">
        <f>DATE(2002,3,1)</f>
        <v>37316</v>
      </c>
      <c r="AC4" s="3">
        <f>DATE(2002,4,1)</f>
        <v>37347</v>
      </c>
      <c r="AD4" s="3">
        <f>DATE(2002,5,1)</f>
        <v>37377</v>
      </c>
      <c r="AE4" s="3">
        <f>DATE(2002,6,1)</f>
        <v>37408</v>
      </c>
      <c r="AF4" s="3">
        <f>DATE(2002,7,1)</f>
        <v>37438</v>
      </c>
      <c r="AG4" s="3">
        <f>DATE(2002,8,1)</f>
        <v>37469</v>
      </c>
      <c r="AH4" s="3">
        <f>DATE(2002,9,1)</f>
        <v>37500</v>
      </c>
      <c r="AI4" s="3">
        <f>DATE(2002,10,1)</f>
        <v>37530</v>
      </c>
      <c r="AJ4" s="3">
        <f>DATE(2002,11,1)</f>
        <v>37561</v>
      </c>
      <c r="AK4" s="3">
        <f>DATE(2002,12,1)</f>
        <v>37591</v>
      </c>
      <c r="AL4" s="3">
        <f>DATE(2003,1,1)</f>
        <v>37622</v>
      </c>
      <c r="AM4" s="3">
        <f>DATE(2003,2,1)</f>
        <v>37653</v>
      </c>
      <c r="AN4" s="3">
        <f>DATE(2003,3,1)</f>
        <v>37681</v>
      </c>
      <c r="AO4" s="3">
        <f>DATE(2003,4,1)</f>
        <v>37712</v>
      </c>
      <c r="AP4" s="3">
        <f>DATE(2003,5,1)</f>
        <v>37742</v>
      </c>
      <c r="AQ4" s="3">
        <f>DATE(2003,6,1)</f>
        <v>37773</v>
      </c>
      <c r="AR4" s="3">
        <f>DATE(2003,7,1)</f>
        <v>37803</v>
      </c>
      <c r="AS4" s="3">
        <f>DATE(2003,8,1)</f>
        <v>37834</v>
      </c>
      <c r="AT4" s="3">
        <f>DATE(2003,9,1)</f>
        <v>37865</v>
      </c>
      <c r="AU4" s="3">
        <f>DATE(2003,10,1)</f>
        <v>37895</v>
      </c>
      <c r="AV4" s="3">
        <f>DATE(2003,11,1)</f>
        <v>37926</v>
      </c>
      <c r="AW4" s="3">
        <f>DATE(2003,12,1)</f>
        <v>37956</v>
      </c>
      <c r="AX4" s="3">
        <f>DATE(2004,1,1)</f>
        <v>37987</v>
      </c>
      <c r="AY4" s="3">
        <f>DATE(2004,2,1)</f>
        <v>38018</v>
      </c>
      <c r="AZ4" s="3">
        <f>DATE(2004,3,1)</f>
        <v>38047</v>
      </c>
      <c r="BA4" s="3">
        <f>DATE(2004,4,1)</f>
        <v>38078</v>
      </c>
      <c r="BB4" s="3">
        <f>DATE(2004,5,1)</f>
        <v>38108</v>
      </c>
      <c r="BC4" s="3">
        <f>DATE(2004,6,1)</f>
        <v>38139</v>
      </c>
      <c r="BD4" s="3">
        <f>DATE(2004,7,1)</f>
        <v>38169</v>
      </c>
      <c r="BE4" s="3">
        <f>DATE(2004,8,1)</f>
        <v>38200</v>
      </c>
      <c r="BF4" s="3">
        <f>DATE(2004,9,1)</f>
        <v>38231</v>
      </c>
      <c r="BG4" s="3">
        <f>DATE(2004,10,1)</f>
        <v>38261</v>
      </c>
      <c r="BH4" s="3">
        <f>DATE(2004,11,1)</f>
        <v>38292</v>
      </c>
      <c r="BI4" s="3">
        <f>DATE(2004,12,1)</f>
        <v>38322</v>
      </c>
      <c r="BJ4" s="3">
        <f>DATE(2005,1,1)</f>
        <v>38353</v>
      </c>
      <c r="BK4" s="3">
        <f>DATE(2005,2,1)</f>
        <v>38384</v>
      </c>
      <c r="BL4" s="3">
        <f>DATE(2005,3,1)</f>
        <v>38412</v>
      </c>
      <c r="BM4" s="3">
        <f>DATE(2005,4,1)</f>
        <v>38443</v>
      </c>
      <c r="BN4" s="3">
        <f>DATE(2005,5,1)</f>
        <v>38473</v>
      </c>
      <c r="BO4" s="3">
        <f>DATE(2005,6,1)</f>
        <v>38504</v>
      </c>
      <c r="BP4" s="3">
        <f>DATE(2005,7,1)</f>
        <v>38534</v>
      </c>
      <c r="BQ4" s="3">
        <f>DATE(2005,8,1)</f>
        <v>38565</v>
      </c>
      <c r="BR4" s="3">
        <f>DATE(2005,9,1)</f>
        <v>38596</v>
      </c>
      <c r="BS4" s="3">
        <f>DATE(2005,10,1)</f>
        <v>38626</v>
      </c>
      <c r="BT4" s="3">
        <f>DATE(2005,11,1)</f>
        <v>38657</v>
      </c>
      <c r="BU4" s="3">
        <f>DATE(2005,12,1)</f>
        <v>38687</v>
      </c>
      <c r="BV4" s="3">
        <f>DATE(2006,1,1)</f>
        <v>38718</v>
      </c>
      <c r="BW4" s="3">
        <f>DATE(2006,2,1)</f>
        <v>38749</v>
      </c>
      <c r="BX4" s="3">
        <f>DATE(2006,3,1)</f>
        <v>38777</v>
      </c>
      <c r="BY4" s="3">
        <f>DATE(2006,4,1)</f>
        <v>38808</v>
      </c>
      <c r="BZ4" s="3">
        <f>DATE(2006,5,1)</f>
        <v>38838</v>
      </c>
      <c r="CA4" s="3">
        <f>DATE(2006,6,1)</f>
        <v>38869</v>
      </c>
      <c r="CB4" s="3">
        <f>DATE(2006,7,1)</f>
        <v>38899</v>
      </c>
      <c r="CC4" s="3">
        <f>DATE(2006,8,1)</f>
        <v>38930</v>
      </c>
      <c r="CD4" s="3">
        <f>DATE(2006,9,1)</f>
        <v>38961</v>
      </c>
      <c r="CE4" s="3">
        <f>DATE(2006,10,1)</f>
        <v>38991</v>
      </c>
      <c r="CF4" s="3">
        <f>DATE(2006,11,1)</f>
        <v>39022</v>
      </c>
      <c r="CG4" s="3">
        <f>DATE(2006,12,1)</f>
        <v>39052</v>
      </c>
      <c r="CH4" s="3">
        <f>DATE(2007,1,1)</f>
        <v>39083</v>
      </c>
      <c r="CI4" s="3">
        <f>DATE(2007,2,1)</f>
        <v>39114</v>
      </c>
      <c r="CJ4" s="3">
        <f>DATE(2007,3,1)</f>
        <v>39142</v>
      </c>
      <c r="CK4" s="3">
        <f>DATE(2007,4,1)</f>
        <v>39173</v>
      </c>
      <c r="CL4" s="3">
        <f>DATE(2007,5,1)</f>
        <v>39203</v>
      </c>
      <c r="CM4" s="3">
        <f>DATE(2007,6,1)</f>
        <v>39234</v>
      </c>
      <c r="CN4" s="3">
        <f>DATE(2007,7,1)</f>
        <v>39264</v>
      </c>
      <c r="CO4" s="3">
        <f>DATE(2007,8,1)</f>
        <v>39295</v>
      </c>
      <c r="CP4" s="3">
        <f>DATE(2007,9,1)</f>
        <v>39326</v>
      </c>
      <c r="CQ4" s="3">
        <f>DATE(2007,10,1)</f>
        <v>39356</v>
      </c>
      <c r="CR4" s="3">
        <f>DATE(2007,11,1)</f>
        <v>39387</v>
      </c>
      <c r="CS4" s="3">
        <f>DATE(2007,12,1)</f>
        <v>39417</v>
      </c>
      <c r="CT4" s="3">
        <f>DATE(2008,1,1)</f>
        <v>39448</v>
      </c>
      <c r="CU4" s="3">
        <f>DATE(2008,2,1)</f>
        <v>39479</v>
      </c>
      <c r="CV4" s="3">
        <f>DATE(2008,3,1)</f>
        <v>39508</v>
      </c>
      <c r="CW4" s="3">
        <f>DATE(2008,4,1)</f>
        <v>39539</v>
      </c>
      <c r="CX4" s="3">
        <f>DATE(2008,5,1)</f>
        <v>39569</v>
      </c>
      <c r="CY4" s="3">
        <f>DATE(2008,6,1)</f>
        <v>39600</v>
      </c>
      <c r="CZ4" s="3">
        <f>DATE(2008,7,1)</f>
        <v>39630</v>
      </c>
      <c r="DA4" s="3">
        <f>DATE(2008,8,1)</f>
        <v>39661</v>
      </c>
      <c r="DB4" s="3">
        <f>DATE(2008,9,1)</f>
        <v>39692</v>
      </c>
      <c r="DC4" s="3">
        <f>DATE(2008,10,1)</f>
        <v>39722</v>
      </c>
      <c r="DD4" s="3">
        <f>DATE(2008,11,1)</f>
        <v>39753</v>
      </c>
      <c r="DE4" s="3">
        <f>DATE(2008,12,1)</f>
        <v>39783</v>
      </c>
      <c r="DF4" s="3">
        <f>DATE(2009,1,1)</f>
        <v>39814</v>
      </c>
      <c r="DG4" s="3">
        <f>DATE(2009,2,1)</f>
        <v>39845</v>
      </c>
      <c r="DH4" s="3">
        <f>DATE(2009,3,1)</f>
        <v>39873</v>
      </c>
      <c r="DI4" s="3">
        <f>DATE(2009,4,1)</f>
        <v>39904</v>
      </c>
      <c r="DJ4" s="3">
        <f>DATE(2009,5,1)</f>
        <v>39934</v>
      </c>
      <c r="DK4" s="3">
        <f>DATE(2009,6,1)</f>
        <v>39965</v>
      </c>
      <c r="DL4" s="3">
        <f>DATE(2009,7,1)</f>
        <v>39995</v>
      </c>
      <c r="DM4" s="3">
        <f>DATE(2009,8,1)</f>
        <v>40026</v>
      </c>
      <c r="DN4" s="3">
        <f>DATE(2009,9,1)</f>
        <v>40057</v>
      </c>
      <c r="DO4" s="3">
        <f>DATE(2009,10,1)</f>
        <v>40087</v>
      </c>
      <c r="DP4" s="3">
        <f>DATE(2009,11,1)</f>
        <v>40118</v>
      </c>
      <c r="DQ4" s="3">
        <f>DATE(2009,12,1)</f>
        <v>40148</v>
      </c>
      <c r="DR4" s="3">
        <f>DATE(2010,1,1)</f>
        <v>40179</v>
      </c>
      <c r="DS4" s="3">
        <f>DATE(2010,2,1)</f>
        <v>40210</v>
      </c>
      <c r="DT4" s="3">
        <f>DATE(2010,3,1)</f>
        <v>40238</v>
      </c>
      <c r="DU4" s="3">
        <f>DATE(2010,4,1)</f>
        <v>40269</v>
      </c>
      <c r="DV4" s="3">
        <f>DATE(2010,5,1)</f>
        <v>40299</v>
      </c>
      <c r="DW4" s="3">
        <f>DATE(2010,6,1)</f>
        <v>40330</v>
      </c>
      <c r="DX4" s="3">
        <f>DATE(2010,7,1)</f>
        <v>40360</v>
      </c>
      <c r="DY4" s="3">
        <f>DATE(2010,8,1)</f>
        <v>40391</v>
      </c>
      <c r="DZ4" s="3">
        <f>DATE(2010,9,1)</f>
        <v>40422</v>
      </c>
      <c r="EA4" s="3">
        <f>DATE(2010,10,1)</f>
        <v>40452</v>
      </c>
      <c r="EB4" s="3">
        <f>DATE(2010,11,1)</f>
        <v>40483</v>
      </c>
      <c r="EC4" s="3">
        <f>DATE(2010,12,1)</f>
        <v>40513</v>
      </c>
      <c r="ED4" s="3">
        <f>DATE(2011,1,1)</f>
        <v>40544</v>
      </c>
      <c r="EE4" s="3">
        <f>DATE(2011,2,1)</f>
        <v>40575</v>
      </c>
      <c r="EF4" s="3">
        <f>DATE(2011,3,1)</f>
        <v>40603</v>
      </c>
      <c r="EG4" s="3">
        <f>DATE(2011,4,1)</f>
        <v>40634</v>
      </c>
      <c r="EH4" s="3">
        <f>DATE(2011,5,1)</f>
        <v>40664</v>
      </c>
      <c r="EI4" s="3">
        <f>DATE(2011,6,1)</f>
        <v>40695</v>
      </c>
      <c r="EJ4" s="3">
        <f>DATE(2011,7,1)</f>
        <v>40725</v>
      </c>
      <c r="EK4" s="3">
        <f>DATE(2011,8,1)</f>
        <v>40756</v>
      </c>
      <c r="EL4" s="3">
        <f>DATE(2011,9,1)</f>
        <v>40787</v>
      </c>
      <c r="EM4" s="3">
        <f>DATE(2011,10,1)</f>
        <v>40817</v>
      </c>
      <c r="EN4" s="3">
        <f>DATE(2011,11,1)</f>
        <v>40848</v>
      </c>
      <c r="EO4" s="3">
        <f>DATE(2011,12,1)</f>
        <v>40878</v>
      </c>
      <c r="EP4" s="3">
        <f>DATE(2012,1,1)</f>
        <v>40909</v>
      </c>
      <c r="EQ4" s="3">
        <f>DATE(2012,2,1)</f>
        <v>40940</v>
      </c>
      <c r="ER4" s="3">
        <f>DATE(2012,3,1)</f>
        <v>40969</v>
      </c>
      <c r="ES4" s="3">
        <f>DATE(2012,4,1)</f>
        <v>41000</v>
      </c>
      <c r="ET4" s="3">
        <f>DATE(2012,5,1)</f>
        <v>41030</v>
      </c>
      <c r="EU4" s="3">
        <f>DATE(2012,6,1)</f>
        <v>41061</v>
      </c>
      <c r="EV4" s="3">
        <f>DATE(2012,7,1)</f>
        <v>41091</v>
      </c>
      <c r="EW4" s="3">
        <f>DATE(2012,8,1)</f>
        <v>41122</v>
      </c>
      <c r="EX4" s="3">
        <f>DATE(2012,9,1)</f>
        <v>41153</v>
      </c>
      <c r="EY4" s="3">
        <f>DATE(2012,10,1)</f>
        <v>41183</v>
      </c>
      <c r="EZ4" s="3">
        <f>DATE(2012,11,1)</f>
        <v>41214</v>
      </c>
      <c r="FA4" s="3">
        <f>DATE(2012,12,1)</f>
        <v>41244</v>
      </c>
      <c r="FB4" s="3">
        <f>DATE(2013,1,1)</f>
        <v>41275</v>
      </c>
      <c r="FC4" s="3">
        <f>DATE(2013,2,1)</f>
        <v>41306</v>
      </c>
      <c r="FD4" s="3">
        <f>DATE(2013,3,1)</f>
        <v>41334</v>
      </c>
      <c r="FE4" s="3">
        <f>DATE(2013,4,1)</f>
        <v>41365</v>
      </c>
      <c r="FF4" s="3">
        <f>DATE(2013,5,1)</f>
        <v>41395</v>
      </c>
      <c r="FG4" s="3">
        <f>DATE(2013,6,1)</f>
        <v>41426</v>
      </c>
      <c r="FH4" s="3">
        <f>DATE(2013,7,1)</f>
        <v>41456</v>
      </c>
      <c r="FI4" s="3">
        <f>DATE(2013,8,1)</f>
        <v>41487</v>
      </c>
      <c r="FJ4" s="3">
        <f>DATE(2013,9,1)</f>
        <v>41518</v>
      </c>
      <c r="FK4" s="3">
        <f>DATE(2013,10,1)</f>
        <v>41548</v>
      </c>
      <c r="FL4" s="3">
        <f>DATE(2013,11,1)</f>
        <v>41579</v>
      </c>
      <c r="FM4" s="3">
        <f>DATE(2013,12,1)</f>
        <v>41609</v>
      </c>
      <c r="FN4" s="3">
        <f>DATE(2014,1,1)</f>
        <v>41640</v>
      </c>
      <c r="FO4" s="3">
        <f>DATE(2014,2,1)</f>
        <v>41671</v>
      </c>
      <c r="FP4" s="3">
        <f>DATE(2014,3,1)</f>
        <v>41699</v>
      </c>
      <c r="FQ4" s="3">
        <f>DATE(2014,4,1)</f>
        <v>41730</v>
      </c>
      <c r="FR4" s="3">
        <f>DATE(2014,5,1)</f>
        <v>41760</v>
      </c>
      <c r="FS4" s="3">
        <f>DATE(2014,6,1)</f>
        <v>41791</v>
      </c>
      <c r="FT4" s="3">
        <f>DATE(2014,7,1)</f>
        <v>41821</v>
      </c>
      <c r="FU4" s="3">
        <f>DATE(2014,8,1)</f>
        <v>41852</v>
      </c>
      <c r="FV4" s="3">
        <f>DATE(2014,9,1)</f>
        <v>41883</v>
      </c>
      <c r="FW4" s="3">
        <f>DATE(2014,10,1)</f>
        <v>41913</v>
      </c>
      <c r="FX4" s="3">
        <f>DATE(2014,11,1)</f>
        <v>41944</v>
      </c>
      <c r="FY4" s="3">
        <f>DATE(2014,12,1)</f>
        <v>41974</v>
      </c>
      <c r="FZ4" s="3">
        <f>DATE(2015,1,1)</f>
        <v>42005</v>
      </c>
      <c r="GA4" s="3">
        <f>DATE(2015,2,1)</f>
        <v>42036</v>
      </c>
      <c r="GB4" s="3">
        <f>DATE(2015,3,1)</f>
        <v>42064</v>
      </c>
      <c r="GC4" s="3">
        <f>DATE(2015,4,1)</f>
        <v>42095</v>
      </c>
      <c r="GD4" s="3">
        <f>DATE(2015,5,1)</f>
        <v>42125</v>
      </c>
      <c r="GE4" s="3">
        <f>DATE(2015,6,1)</f>
        <v>42156</v>
      </c>
      <c r="GF4" s="3">
        <f>DATE(2015,7,1)</f>
        <v>42186</v>
      </c>
      <c r="GG4" s="3">
        <f>DATE(2015,8,1)</f>
        <v>42217</v>
      </c>
      <c r="GH4" s="3">
        <f>DATE(2015,9,1)</f>
        <v>42248</v>
      </c>
      <c r="GI4" s="3">
        <f>DATE(2015,10,1)</f>
        <v>42278</v>
      </c>
      <c r="GJ4" s="3">
        <f>DATE(2015,11,1)</f>
        <v>42309</v>
      </c>
      <c r="GK4" s="3">
        <f>DATE(2015,12,1)</f>
        <v>42339</v>
      </c>
      <c r="GL4" s="3">
        <f>DATE(2016,1,1)</f>
        <v>42370</v>
      </c>
      <c r="GM4" s="3">
        <f>DATE(2016,2,1)</f>
        <v>42401</v>
      </c>
      <c r="GN4" s="3">
        <f>DATE(2016,3,1)</f>
        <v>42430</v>
      </c>
      <c r="GO4" s="3">
        <f>DATE(2016,4,1)</f>
        <v>42461</v>
      </c>
      <c r="GP4" s="3">
        <f>DATE(2016,5,1)</f>
        <v>42491</v>
      </c>
      <c r="GQ4" s="3">
        <f>DATE(2016,6,1)</f>
        <v>42522</v>
      </c>
      <c r="GR4" s="3">
        <f>DATE(2016,7,1)</f>
        <v>42552</v>
      </c>
      <c r="GS4" s="3">
        <f>DATE(2016,8,1)</f>
        <v>42583</v>
      </c>
      <c r="GT4" s="3">
        <f>DATE(2016,9,1)</f>
        <v>42614</v>
      </c>
      <c r="GU4" s="3">
        <f>DATE(2016,10,1)</f>
        <v>42644</v>
      </c>
      <c r="GV4" s="3">
        <f>DATE(2016,11,1)</f>
        <v>42675</v>
      </c>
      <c r="GW4" s="3">
        <f>DATE(2016,12,1)</f>
        <v>42705</v>
      </c>
    </row>
    <row r="5" spans="1:205">
      <c r="A5" s="1" t="s">
        <v>10</v>
      </c>
      <c r="B5" s="4">
        <v>5.8</v>
      </c>
      <c r="C5" s="4">
        <v>6</v>
      </c>
      <c r="D5" s="4">
        <v>6.2</v>
      </c>
      <c r="E5" s="4">
        <v>6.2</v>
      </c>
      <c r="F5" s="4">
        <v>5.8</v>
      </c>
      <c r="G5" s="4">
        <v>5.3</v>
      </c>
      <c r="H5" s="4">
        <v>4.9000000000000004</v>
      </c>
      <c r="I5" s="2" t="e">
        <f>NA()</f>
        <v>#N/A</v>
      </c>
      <c r="J5" s="4">
        <v>5</v>
      </c>
      <c r="K5" s="4">
        <v>5.0999999999999996</v>
      </c>
      <c r="L5" s="4">
        <v>5</v>
      </c>
      <c r="M5" s="4">
        <v>5.3</v>
      </c>
      <c r="N5" s="4">
        <v>5.6</v>
      </c>
      <c r="O5" s="4">
        <v>5.8</v>
      </c>
      <c r="P5" s="4">
        <v>5.6</v>
      </c>
      <c r="Q5" s="4">
        <v>5.6</v>
      </c>
      <c r="R5" s="4">
        <v>5.8</v>
      </c>
      <c r="S5" s="4">
        <v>5.7</v>
      </c>
      <c r="T5" s="4">
        <v>5.2</v>
      </c>
      <c r="U5" s="4">
        <v>4.9000000000000004</v>
      </c>
      <c r="V5" s="4">
        <v>5</v>
      </c>
      <c r="W5" s="4">
        <v>5.3</v>
      </c>
      <c r="X5" s="2" t="e">
        <f>NA()</f>
        <v>#N/A</v>
      </c>
      <c r="Y5" s="2" t="e">
        <f>NA()</f>
        <v>#N/A</v>
      </c>
      <c r="Z5" s="4">
        <v>5.9</v>
      </c>
      <c r="AA5" s="4">
        <v>5.7</v>
      </c>
      <c r="AB5" s="4">
        <v>5.8</v>
      </c>
      <c r="AC5" s="4">
        <v>6.1</v>
      </c>
      <c r="AD5" s="4">
        <v>5.5</v>
      </c>
      <c r="AE5" s="2" t="e">
        <f>NA()</f>
        <v>#N/A</v>
      </c>
      <c r="AF5" s="2" t="e">
        <f>NA()</f>
        <v>#N/A</v>
      </c>
      <c r="AG5" s="4">
        <v>4.7</v>
      </c>
      <c r="AH5" s="4">
        <v>4.9000000000000004</v>
      </c>
      <c r="AI5" s="4">
        <v>5.2</v>
      </c>
      <c r="AJ5" s="4">
        <v>5.5</v>
      </c>
      <c r="AK5" s="4">
        <v>5.0999999999999996</v>
      </c>
      <c r="AL5" s="4">
        <v>5</v>
      </c>
      <c r="AM5" s="4">
        <v>4.9000000000000004</v>
      </c>
      <c r="AN5" s="4">
        <v>5.4</v>
      </c>
      <c r="AO5" s="4">
        <v>5.6</v>
      </c>
      <c r="AP5" s="4">
        <v>5.7</v>
      </c>
      <c r="AQ5" s="4">
        <v>5.7</v>
      </c>
      <c r="AR5" s="2" t="e">
        <f>NA()</f>
        <v>#N/A</v>
      </c>
      <c r="AS5" s="4">
        <v>5.5</v>
      </c>
      <c r="AT5" s="4">
        <v>5.0999999999999996</v>
      </c>
      <c r="AU5" s="4">
        <v>5.3</v>
      </c>
      <c r="AV5" s="4">
        <v>5.5</v>
      </c>
      <c r="AW5" s="4">
        <v>5.5</v>
      </c>
      <c r="AX5" s="4">
        <v>5.5</v>
      </c>
      <c r="AY5" s="4">
        <v>5.4</v>
      </c>
      <c r="AZ5" s="4">
        <v>5.6</v>
      </c>
      <c r="BA5" s="2" t="e">
        <f>NA()</f>
        <v>#N/A</v>
      </c>
      <c r="BB5" s="4">
        <v>5.3</v>
      </c>
      <c r="BC5" s="4">
        <v>5.0999999999999996</v>
      </c>
      <c r="BD5" s="2" t="e">
        <f>NA()</f>
        <v>#N/A</v>
      </c>
      <c r="BE5" s="4">
        <v>5</v>
      </c>
      <c r="BF5" s="4">
        <v>5</v>
      </c>
      <c r="BG5" s="4">
        <v>5.3</v>
      </c>
      <c r="BH5" s="4">
        <v>5.2</v>
      </c>
      <c r="BI5" s="4">
        <v>5.5</v>
      </c>
      <c r="BJ5" s="4">
        <v>5.6</v>
      </c>
      <c r="BK5" s="4">
        <v>5.7</v>
      </c>
      <c r="BL5" s="4">
        <v>5.5</v>
      </c>
      <c r="BM5" s="2" t="e">
        <f>NA()</f>
        <v>#N/A</v>
      </c>
      <c r="BN5" s="4">
        <v>5.5</v>
      </c>
      <c r="BO5" s="4">
        <v>5.4</v>
      </c>
      <c r="BP5" s="4">
        <v>5.0999999999999996</v>
      </c>
      <c r="BQ5" s="4">
        <v>4.9000000000000004</v>
      </c>
      <c r="BR5" s="4">
        <v>5</v>
      </c>
      <c r="BS5" s="2" t="e">
        <f>NA()</f>
        <v>#N/A</v>
      </c>
      <c r="BT5" s="2" t="e">
        <f>NA()</f>
        <v>#N/A</v>
      </c>
      <c r="BU5" s="2" t="e">
        <f>NA()</f>
        <v>#N/A</v>
      </c>
      <c r="BV5" s="4">
        <v>5.5</v>
      </c>
      <c r="BW5" s="4">
        <v>5.3</v>
      </c>
      <c r="BX5" s="4">
        <v>5.3</v>
      </c>
      <c r="BY5" s="4">
        <v>5.4</v>
      </c>
      <c r="BZ5" s="4">
        <v>5.2</v>
      </c>
      <c r="CA5" s="4">
        <v>5.7</v>
      </c>
      <c r="CB5" s="2" t="e">
        <f>NA()</f>
        <v>#N/A</v>
      </c>
      <c r="CC5" s="4">
        <v>5.3</v>
      </c>
      <c r="CD5" s="2" t="e">
        <f>NA()</f>
        <v>#N/A</v>
      </c>
      <c r="CE5" s="2" t="e">
        <f>NA()</f>
        <v>#N/A</v>
      </c>
      <c r="CF5" s="2" t="e">
        <f>NA()</f>
        <v>#N/A</v>
      </c>
      <c r="CG5" s="2" t="e">
        <f>NA()</f>
        <v>#N/A</v>
      </c>
      <c r="CH5" s="2" t="e">
        <f>NA()</f>
        <v>#N/A</v>
      </c>
      <c r="CI5" s="2" t="e">
        <f>NA()</f>
        <v>#N/A</v>
      </c>
      <c r="CJ5" s="4">
        <v>6.8</v>
      </c>
      <c r="CK5" s="4">
        <v>7</v>
      </c>
      <c r="CL5" s="4">
        <v>6.5</v>
      </c>
      <c r="CM5" s="4">
        <v>6.9</v>
      </c>
      <c r="CN5" s="2" t="e">
        <f>NA()</f>
        <v>#N/A</v>
      </c>
      <c r="CO5" s="4">
        <v>6.8</v>
      </c>
      <c r="CP5" s="4">
        <v>6.8</v>
      </c>
      <c r="CQ5" s="4">
        <v>6.9</v>
      </c>
      <c r="CR5" s="4">
        <v>7.5</v>
      </c>
      <c r="CS5" s="4">
        <v>7.4</v>
      </c>
      <c r="CT5" s="4">
        <v>7.1</v>
      </c>
      <c r="CU5" s="4">
        <v>6.7</v>
      </c>
      <c r="CV5" s="4">
        <v>7.6</v>
      </c>
      <c r="CW5" s="4">
        <v>7.2</v>
      </c>
      <c r="CX5" s="4">
        <v>7.3</v>
      </c>
      <c r="CY5" s="4">
        <v>6.4</v>
      </c>
      <c r="CZ5" s="4">
        <v>7.8</v>
      </c>
      <c r="DA5" s="4">
        <v>5.5</v>
      </c>
      <c r="DB5" s="4">
        <v>4.9400000000000004</v>
      </c>
      <c r="DC5" s="4">
        <v>4.8899999999999997</v>
      </c>
      <c r="DD5" s="4">
        <v>4.8099999999999996</v>
      </c>
      <c r="DE5" s="4">
        <v>5.36</v>
      </c>
      <c r="DF5" s="4">
        <v>5.88</v>
      </c>
      <c r="DG5" s="4">
        <v>5.8</v>
      </c>
      <c r="DH5" s="4">
        <v>5.88</v>
      </c>
      <c r="DI5" s="4">
        <v>6</v>
      </c>
      <c r="DJ5" s="4">
        <v>5.33</v>
      </c>
      <c r="DK5" s="4">
        <v>5.83</v>
      </c>
      <c r="DL5" s="4">
        <v>4.92</v>
      </c>
      <c r="DM5" s="4">
        <v>5.03</v>
      </c>
      <c r="DN5" s="4">
        <v>5</v>
      </c>
      <c r="DO5" s="4">
        <v>5.37</v>
      </c>
      <c r="DP5" s="2" t="e">
        <f>NA()</f>
        <v>#N/A</v>
      </c>
      <c r="DQ5" s="4">
        <v>5.79</v>
      </c>
      <c r="DR5" s="4">
        <v>5.83</v>
      </c>
      <c r="DS5" s="4">
        <v>5.05</v>
      </c>
      <c r="DT5" s="4">
        <v>5.4</v>
      </c>
      <c r="DU5" s="4">
        <v>5.3</v>
      </c>
      <c r="DV5" s="4">
        <v>4.97</v>
      </c>
      <c r="DW5" s="4">
        <v>5.5</v>
      </c>
      <c r="DX5" s="4">
        <v>5.5</v>
      </c>
      <c r="DY5" s="4">
        <v>5.36</v>
      </c>
      <c r="DZ5" s="4">
        <v>5.43</v>
      </c>
      <c r="EA5" s="4">
        <v>5.45</v>
      </c>
      <c r="EB5" s="4">
        <v>5.4</v>
      </c>
      <c r="EC5" s="4">
        <v>5.7</v>
      </c>
      <c r="ED5" s="4">
        <v>5.8</v>
      </c>
      <c r="EE5" s="4">
        <v>5.7</v>
      </c>
      <c r="EF5" s="4">
        <v>6.1</v>
      </c>
      <c r="EG5" s="4">
        <v>5.8</v>
      </c>
      <c r="EH5" s="4">
        <v>6.1</v>
      </c>
      <c r="EI5" s="4">
        <v>5.5</v>
      </c>
      <c r="EJ5" s="4">
        <v>5.0999999999999996</v>
      </c>
      <c r="EK5" s="4">
        <v>5.6</v>
      </c>
      <c r="EL5" s="4">
        <v>5.65</v>
      </c>
      <c r="EM5" s="4">
        <v>5.7</v>
      </c>
      <c r="EN5" s="4">
        <v>5.7</v>
      </c>
      <c r="EO5" s="4">
        <v>5.7</v>
      </c>
      <c r="EP5" s="4">
        <v>6.15</v>
      </c>
      <c r="EQ5" s="4">
        <v>6.3</v>
      </c>
      <c r="ER5" s="4">
        <v>6.4</v>
      </c>
      <c r="ES5" s="4">
        <v>6.45</v>
      </c>
      <c r="ET5" s="4">
        <v>6.59</v>
      </c>
      <c r="EU5" s="4">
        <v>6.1</v>
      </c>
      <c r="EV5" s="4">
        <v>6.1</v>
      </c>
      <c r="EW5" s="4">
        <v>6.3</v>
      </c>
      <c r="EX5" s="4">
        <v>6.3</v>
      </c>
      <c r="EY5" s="4">
        <v>5.8</v>
      </c>
      <c r="EZ5" s="4">
        <v>6.1</v>
      </c>
      <c r="FA5" s="4">
        <v>5.35</v>
      </c>
      <c r="FB5" s="4">
        <v>5.4</v>
      </c>
      <c r="FC5" s="4">
        <v>5.3</v>
      </c>
      <c r="FD5" s="4">
        <v>5.4</v>
      </c>
      <c r="FE5" s="4">
        <v>5.3</v>
      </c>
      <c r="FF5" s="4">
        <v>5.3</v>
      </c>
      <c r="FG5" s="4">
        <v>5.4</v>
      </c>
      <c r="FH5" s="4">
        <v>5.35</v>
      </c>
      <c r="FI5" s="4">
        <v>5.3</v>
      </c>
      <c r="FJ5" s="4">
        <v>5.6</v>
      </c>
      <c r="FK5" s="4">
        <v>5.5</v>
      </c>
      <c r="FL5" s="4">
        <v>5.5</v>
      </c>
      <c r="FM5" s="4">
        <v>5.55</v>
      </c>
      <c r="FN5" s="4">
        <v>5.55</v>
      </c>
      <c r="FO5" s="4">
        <v>5</v>
      </c>
      <c r="FP5" s="4">
        <v>5.5</v>
      </c>
      <c r="FQ5" s="4">
        <v>5.55</v>
      </c>
      <c r="FR5" s="4">
        <v>5.65</v>
      </c>
      <c r="FS5" s="4">
        <v>5.4</v>
      </c>
      <c r="FT5" s="4">
        <v>5.0999999999999996</v>
      </c>
      <c r="FU5" s="4">
        <v>5.3</v>
      </c>
      <c r="FV5" s="4">
        <v>5.5</v>
      </c>
      <c r="FW5" s="4">
        <v>5.45</v>
      </c>
      <c r="FX5" s="4">
        <v>5.7</v>
      </c>
      <c r="FY5" s="4">
        <v>5.7</v>
      </c>
      <c r="FZ5" s="4">
        <v>5.8</v>
      </c>
      <c r="GA5" s="4">
        <v>5.6</v>
      </c>
      <c r="GB5" s="4">
        <v>5.75</v>
      </c>
      <c r="GC5" s="4">
        <v>5.95</v>
      </c>
      <c r="GD5" s="4">
        <v>5.75</v>
      </c>
      <c r="GE5" s="4">
        <v>5.9</v>
      </c>
      <c r="GF5" s="4">
        <v>5.05</v>
      </c>
      <c r="GG5" s="4">
        <v>5.45</v>
      </c>
      <c r="GH5" s="4">
        <v>5.05</v>
      </c>
      <c r="GI5" s="4">
        <v>5.0999999999999996</v>
      </c>
      <c r="GJ5" s="4">
        <v>5.4</v>
      </c>
      <c r="GK5" s="4">
        <v>5.65</v>
      </c>
      <c r="GL5" s="4">
        <v>5.95</v>
      </c>
      <c r="GM5" s="4">
        <v>6.15</v>
      </c>
      <c r="GN5" s="4">
        <v>5.9</v>
      </c>
      <c r="GO5" s="4">
        <v>5.95</v>
      </c>
      <c r="GP5" s="4">
        <v>5.2</v>
      </c>
      <c r="GQ5" s="4">
        <v>6.1</v>
      </c>
      <c r="GR5" s="4">
        <v>6.15</v>
      </c>
      <c r="GS5" s="4">
        <v>5.15</v>
      </c>
      <c r="GT5" s="4">
        <v>5.3</v>
      </c>
      <c r="GU5" s="4">
        <v>5.6</v>
      </c>
      <c r="GV5" s="4">
        <v>4.8499999999999996</v>
      </c>
      <c r="GW5" s="4">
        <v>5</v>
      </c>
    </row>
    <row r="6" spans="1:205">
      <c r="A6" s="9" t="s">
        <v>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</row>
    <row r="7" spans="1:205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</row>
    <row r="37" spans="1:205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</row>
    <row r="38" spans="1:205">
      <c r="A38" s="1" t="s">
        <v>9</v>
      </c>
      <c r="B38" s="3">
        <f>DATE(2000,1,1)</f>
        <v>36526</v>
      </c>
      <c r="C38" s="3">
        <f>DATE(2000,2,1)</f>
        <v>36557</v>
      </c>
      <c r="D38" s="3">
        <f>DATE(2000,3,1)</f>
        <v>36586</v>
      </c>
      <c r="E38" s="3">
        <f>DATE(2000,4,1)</f>
        <v>36617</v>
      </c>
      <c r="F38" s="3">
        <f>DATE(2000,5,1)</f>
        <v>36647</v>
      </c>
      <c r="G38" s="3">
        <f>DATE(2000,6,1)</f>
        <v>36678</v>
      </c>
      <c r="H38" s="3">
        <f>DATE(2000,7,1)</f>
        <v>36708</v>
      </c>
      <c r="I38" s="3">
        <f>DATE(2000,8,1)</f>
        <v>36739</v>
      </c>
      <c r="J38" s="3">
        <f>DATE(2000,9,1)</f>
        <v>36770</v>
      </c>
      <c r="K38" s="3">
        <f>DATE(2000,10,1)</f>
        <v>36800</v>
      </c>
      <c r="L38" s="3">
        <f>DATE(2000,11,1)</f>
        <v>36831</v>
      </c>
      <c r="M38" s="3">
        <f>DATE(2000,12,1)</f>
        <v>36861</v>
      </c>
      <c r="N38" s="3">
        <f>DATE(2001,1,1)</f>
        <v>36892</v>
      </c>
      <c r="O38" s="3">
        <f>DATE(2001,2,1)</f>
        <v>36923</v>
      </c>
      <c r="P38" s="3">
        <f>DATE(2001,3,1)</f>
        <v>36951</v>
      </c>
      <c r="Q38" s="3">
        <f>DATE(2001,4,1)</f>
        <v>36982</v>
      </c>
      <c r="R38" s="3">
        <f>DATE(2001,5,1)</f>
        <v>37012</v>
      </c>
      <c r="S38" s="3">
        <f>DATE(2001,6,1)</f>
        <v>37043</v>
      </c>
      <c r="T38" s="3">
        <f>DATE(2001,7,1)</f>
        <v>37073</v>
      </c>
      <c r="U38" s="3">
        <f>DATE(2001,8,1)</f>
        <v>37104</v>
      </c>
      <c r="V38" s="3">
        <f>DATE(2001,9,1)</f>
        <v>37135</v>
      </c>
      <c r="W38" s="3">
        <f>DATE(2001,10,1)</f>
        <v>37165</v>
      </c>
      <c r="X38" s="3">
        <f>DATE(2001,11,1)</f>
        <v>37196</v>
      </c>
      <c r="Y38" s="3">
        <f>DATE(2001,12,1)</f>
        <v>37226</v>
      </c>
      <c r="Z38" s="3">
        <f>DATE(2002,1,1)</f>
        <v>37257</v>
      </c>
      <c r="AA38" s="3">
        <f>DATE(2002,2,1)</f>
        <v>37288</v>
      </c>
      <c r="AB38" s="3">
        <f>DATE(2002,3,1)</f>
        <v>37316</v>
      </c>
      <c r="AC38" s="3">
        <f>DATE(2002,4,1)</f>
        <v>37347</v>
      </c>
      <c r="AD38" s="3">
        <f>DATE(2002,5,1)</f>
        <v>37377</v>
      </c>
      <c r="AE38" s="3">
        <f>DATE(2002,6,1)</f>
        <v>37408</v>
      </c>
      <c r="AF38" s="3">
        <f>DATE(2002,7,1)</f>
        <v>37438</v>
      </c>
      <c r="AG38" s="3">
        <f>DATE(2002,8,1)</f>
        <v>37469</v>
      </c>
      <c r="AH38" s="3">
        <f>DATE(2002,9,1)</f>
        <v>37500</v>
      </c>
      <c r="AI38" s="3">
        <f>DATE(2002,10,1)</f>
        <v>37530</v>
      </c>
      <c r="AJ38" s="3">
        <f>DATE(2002,11,1)</f>
        <v>37561</v>
      </c>
      <c r="AK38" s="3">
        <f>DATE(2002,12,1)</f>
        <v>37591</v>
      </c>
      <c r="AL38" s="3">
        <f>DATE(2003,1,1)</f>
        <v>37622</v>
      </c>
      <c r="AM38" s="3">
        <f>DATE(2003,2,1)</f>
        <v>37653</v>
      </c>
      <c r="AN38" s="3">
        <f>DATE(2003,3,1)</f>
        <v>37681</v>
      </c>
      <c r="AO38" s="3">
        <f>DATE(2003,4,1)</f>
        <v>37712</v>
      </c>
      <c r="AP38" s="3">
        <f>DATE(2003,5,1)</f>
        <v>37742</v>
      </c>
      <c r="AQ38" s="3">
        <f>DATE(2003,6,1)</f>
        <v>37773</v>
      </c>
      <c r="AR38" s="3">
        <f>DATE(2003,7,1)</f>
        <v>37803</v>
      </c>
      <c r="AS38" s="3">
        <f>DATE(2003,8,1)</f>
        <v>37834</v>
      </c>
      <c r="AT38" s="3">
        <f>DATE(2003,9,1)</f>
        <v>37865</v>
      </c>
      <c r="AU38" s="3">
        <f>DATE(2003,10,1)</f>
        <v>37895</v>
      </c>
      <c r="AV38" s="3">
        <f>DATE(2003,11,1)</f>
        <v>37926</v>
      </c>
      <c r="AW38" s="3">
        <f>DATE(2003,12,1)</f>
        <v>37956</v>
      </c>
      <c r="AX38" s="3">
        <f>DATE(2004,1,1)</f>
        <v>37987</v>
      </c>
      <c r="AY38" s="3">
        <f>DATE(2004,2,1)</f>
        <v>38018</v>
      </c>
      <c r="AZ38" s="3">
        <f>DATE(2004,3,1)</f>
        <v>38047</v>
      </c>
      <c r="BA38" s="3">
        <f>DATE(2004,4,1)</f>
        <v>38078</v>
      </c>
      <c r="BB38" s="3">
        <f>DATE(2004,5,1)</f>
        <v>38108</v>
      </c>
      <c r="BC38" s="3">
        <f>DATE(2004,6,1)</f>
        <v>38139</v>
      </c>
      <c r="BD38" s="3">
        <f>DATE(2004,7,1)</f>
        <v>38169</v>
      </c>
      <c r="BE38" s="3">
        <f>DATE(2004,8,1)</f>
        <v>38200</v>
      </c>
      <c r="BF38" s="3">
        <f>DATE(2004,9,1)</f>
        <v>38231</v>
      </c>
      <c r="BG38" s="3">
        <f>DATE(2004,10,1)</f>
        <v>38261</v>
      </c>
      <c r="BH38" s="3">
        <f>DATE(2004,11,1)</f>
        <v>38292</v>
      </c>
      <c r="BI38" s="3">
        <f>DATE(2004,12,1)</f>
        <v>38322</v>
      </c>
      <c r="BJ38" s="3">
        <f>DATE(2005,1,1)</f>
        <v>38353</v>
      </c>
      <c r="BK38" s="3">
        <f>DATE(2005,2,1)</f>
        <v>38384</v>
      </c>
      <c r="BL38" s="3">
        <f>DATE(2005,3,1)</f>
        <v>38412</v>
      </c>
      <c r="BM38" s="3">
        <f>DATE(2005,4,1)</f>
        <v>38443</v>
      </c>
      <c r="BN38" s="3">
        <f>DATE(2005,5,1)</f>
        <v>38473</v>
      </c>
      <c r="BO38" s="3">
        <f>DATE(2005,6,1)</f>
        <v>38504</v>
      </c>
      <c r="BP38" s="3">
        <f>DATE(2005,7,1)</f>
        <v>38534</v>
      </c>
      <c r="BQ38" s="3">
        <f>DATE(2005,8,1)</f>
        <v>38565</v>
      </c>
      <c r="BR38" s="3">
        <f>DATE(2005,9,1)</f>
        <v>38596</v>
      </c>
      <c r="BS38" s="3">
        <f>DATE(2005,10,1)</f>
        <v>38626</v>
      </c>
      <c r="BT38" s="3">
        <f>DATE(2005,11,1)</f>
        <v>38657</v>
      </c>
      <c r="BU38" s="3">
        <f>DATE(2005,12,1)</f>
        <v>38687</v>
      </c>
      <c r="BV38" s="3">
        <f>DATE(2006,1,1)</f>
        <v>38718</v>
      </c>
      <c r="BW38" s="3">
        <f>DATE(2006,2,1)</f>
        <v>38749</v>
      </c>
      <c r="BX38" s="3">
        <f>DATE(2006,3,1)</f>
        <v>38777</v>
      </c>
      <c r="BY38" s="3">
        <f>DATE(2006,4,1)</f>
        <v>38808</v>
      </c>
      <c r="BZ38" s="3">
        <f>DATE(2006,5,1)</f>
        <v>38838</v>
      </c>
      <c r="CA38" s="3">
        <f>DATE(2006,6,1)</f>
        <v>38869</v>
      </c>
      <c r="CB38" s="3">
        <f>DATE(2006,7,1)</f>
        <v>38899</v>
      </c>
      <c r="CC38" s="3">
        <f>DATE(2006,8,1)</f>
        <v>38930</v>
      </c>
      <c r="CD38" s="3">
        <f>DATE(2006,9,1)</f>
        <v>38961</v>
      </c>
      <c r="CE38" s="3">
        <f>DATE(2006,10,1)</f>
        <v>38991</v>
      </c>
      <c r="CF38" s="3">
        <f>DATE(2006,11,1)</f>
        <v>39022</v>
      </c>
      <c r="CG38" s="3">
        <f>DATE(2006,12,1)</f>
        <v>39052</v>
      </c>
      <c r="CH38" s="3">
        <f>DATE(2007,1,1)</f>
        <v>39083</v>
      </c>
      <c r="CI38" s="3">
        <f>DATE(2007,2,1)</f>
        <v>39114</v>
      </c>
      <c r="CJ38" s="3">
        <f>DATE(2007,3,1)</f>
        <v>39142</v>
      </c>
      <c r="CK38" s="3">
        <f>DATE(2007,4,1)</f>
        <v>39173</v>
      </c>
      <c r="CL38" s="3">
        <f>DATE(2007,5,1)</f>
        <v>39203</v>
      </c>
      <c r="CM38" s="3">
        <f>DATE(2007,6,1)</f>
        <v>39234</v>
      </c>
      <c r="CN38" s="3">
        <f>DATE(2007,7,1)</f>
        <v>39264</v>
      </c>
      <c r="CO38" s="3">
        <f>DATE(2007,8,1)</f>
        <v>39295</v>
      </c>
      <c r="CP38" s="3">
        <f>DATE(2007,9,1)</f>
        <v>39326</v>
      </c>
      <c r="CQ38" s="3">
        <f>DATE(2007,10,1)</f>
        <v>39356</v>
      </c>
      <c r="CR38" s="3">
        <f>DATE(2007,11,1)</f>
        <v>39387</v>
      </c>
      <c r="CS38" s="3">
        <f>DATE(2007,12,1)</f>
        <v>39417</v>
      </c>
      <c r="CT38" s="3">
        <f>DATE(2008,1,1)</f>
        <v>39448</v>
      </c>
      <c r="CU38" s="3">
        <f>DATE(2008,2,1)</f>
        <v>39479</v>
      </c>
      <c r="CV38" s="3">
        <f>DATE(2008,3,1)</f>
        <v>39508</v>
      </c>
      <c r="CW38" s="3">
        <f>DATE(2008,4,1)</f>
        <v>39539</v>
      </c>
      <c r="CX38" s="3">
        <f>DATE(2008,5,1)</f>
        <v>39569</v>
      </c>
      <c r="CY38" s="3">
        <f>DATE(2008,6,1)</f>
        <v>39600</v>
      </c>
      <c r="CZ38" s="3">
        <f>DATE(2008,7,1)</f>
        <v>39630</v>
      </c>
      <c r="DA38" s="3">
        <f>DATE(2008,8,1)</f>
        <v>39661</v>
      </c>
      <c r="DB38" s="3">
        <f>DATE(2008,9,1)</f>
        <v>39692</v>
      </c>
      <c r="DC38" s="3">
        <f>DATE(2008,10,1)</f>
        <v>39722</v>
      </c>
      <c r="DD38" s="3">
        <f>DATE(2008,11,1)</f>
        <v>39753</v>
      </c>
      <c r="DE38" s="3">
        <f>DATE(2008,12,1)</f>
        <v>39783</v>
      </c>
      <c r="DF38" s="3">
        <f>DATE(2009,1,1)</f>
        <v>39814</v>
      </c>
      <c r="DG38" s="3">
        <f>DATE(2009,2,1)</f>
        <v>39845</v>
      </c>
      <c r="DH38" s="3">
        <f>DATE(2009,3,1)</f>
        <v>39873</v>
      </c>
      <c r="DI38" s="3">
        <f>DATE(2009,4,1)</f>
        <v>39904</v>
      </c>
      <c r="DJ38" s="3">
        <f>DATE(2009,5,1)</f>
        <v>39934</v>
      </c>
      <c r="DK38" s="3">
        <f>DATE(2009,6,1)</f>
        <v>39965</v>
      </c>
      <c r="DL38" s="3">
        <f>DATE(2009,7,1)</f>
        <v>39995</v>
      </c>
      <c r="DM38" s="3">
        <f>DATE(2009,8,1)</f>
        <v>40026</v>
      </c>
      <c r="DN38" s="3">
        <f>DATE(2009,9,1)</f>
        <v>40057</v>
      </c>
      <c r="DO38" s="3">
        <f>DATE(2009,10,1)</f>
        <v>40087</v>
      </c>
      <c r="DP38" s="3">
        <f>DATE(2009,11,1)</f>
        <v>40118</v>
      </c>
      <c r="DQ38" s="3">
        <f>DATE(2009,12,1)</f>
        <v>40148</v>
      </c>
      <c r="DR38" s="3">
        <f>DATE(2010,1,1)</f>
        <v>40179</v>
      </c>
      <c r="DS38" s="3">
        <f>DATE(2010,2,1)</f>
        <v>40210</v>
      </c>
      <c r="DT38" s="3">
        <f>DATE(2010,3,1)</f>
        <v>40238</v>
      </c>
      <c r="DU38" s="3">
        <f>DATE(2010,4,1)</f>
        <v>40269</v>
      </c>
      <c r="DV38" s="3">
        <f>DATE(2010,5,1)</f>
        <v>40299</v>
      </c>
      <c r="DW38" s="3">
        <f>DATE(2010,6,1)</f>
        <v>40330</v>
      </c>
      <c r="DX38" s="3">
        <f>DATE(2010,7,1)</f>
        <v>40360</v>
      </c>
      <c r="DY38" s="3">
        <f>DATE(2010,8,1)</f>
        <v>40391</v>
      </c>
      <c r="DZ38" s="3">
        <f>DATE(2010,9,1)</f>
        <v>40422</v>
      </c>
      <c r="EA38" s="3">
        <f>DATE(2010,10,1)</f>
        <v>40452</v>
      </c>
      <c r="EB38" s="3">
        <f>DATE(2010,11,1)</f>
        <v>40483</v>
      </c>
      <c r="EC38" s="3">
        <f>DATE(2010,12,1)</f>
        <v>40513</v>
      </c>
      <c r="ED38" s="3">
        <f>DATE(2011,1,1)</f>
        <v>40544</v>
      </c>
      <c r="EE38" s="3">
        <f>DATE(2011,2,1)</f>
        <v>40575</v>
      </c>
      <c r="EF38" s="3">
        <f>DATE(2011,3,1)</f>
        <v>40603</v>
      </c>
      <c r="EG38" s="3">
        <f>DATE(2011,4,1)</f>
        <v>40634</v>
      </c>
      <c r="EH38" s="3">
        <f>DATE(2011,5,1)</f>
        <v>40664</v>
      </c>
      <c r="EI38" s="3">
        <f>DATE(2011,6,1)</f>
        <v>40695</v>
      </c>
      <c r="EJ38" s="3">
        <f>DATE(2011,7,1)</f>
        <v>40725</v>
      </c>
      <c r="EK38" s="3">
        <f>DATE(2011,8,1)</f>
        <v>40756</v>
      </c>
      <c r="EL38" s="3">
        <f>DATE(2011,9,1)</f>
        <v>40787</v>
      </c>
      <c r="EM38" s="3">
        <f>DATE(2011,10,1)</f>
        <v>40817</v>
      </c>
      <c r="EN38" s="3">
        <f>DATE(2011,11,1)</f>
        <v>40848</v>
      </c>
      <c r="EO38" s="3">
        <f>DATE(2011,12,1)</f>
        <v>40878</v>
      </c>
      <c r="EP38" s="3">
        <f>DATE(2012,1,1)</f>
        <v>40909</v>
      </c>
      <c r="EQ38" s="3">
        <f>DATE(2012,2,1)</f>
        <v>40940</v>
      </c>
      <c r="ER38" s="3">
        <f>DATE(2012,3,1)</f>
        <v>40969</v>
      </c>
      <c r="ES38" s="3">
        <f>DATE(2012,4,1)</f>
        <v>41000</v>
      </c>
      <c r="ET38" s="3">
        <f>DATE(2012,5,1)</f>
        <v>41030</v>
      </c>
      <c r="EU38" s="3">
        <f>DATE(2012,6,1)</f>
        <v>41061</v>
      </c>
      <c r="EV38" s="3">
        <f>DATE(2012,7,1)</f>
        <v>41091</v>
      </c>
      <c r="EW38" s="3">
        <f>DATE(2012,8,1)</f>
        <v>41122</v>
      </c>
      <c r="EX38" s="3">
        <f>DATE(2012,9,1)</f>
        <v>41153</v>
      </c>
      <c r="EY38" s="3">
        <f>DATE(2012,10,1)</f>
        <v>41183</v>
      </c>
      <c r="EZ38" s="3">
        <f>DATE(2012,11,1)</f>
        <v>41214</v>
      </c>
      <c r="FA38" s="3">
        <f>DATE(2012,12,1)</f>
        <v>41244</v>
      </c>
      <c r="FB38" s="3">
        <f>DATE(2013,1,1)</f>
        <v>41275</v>
      </c>
      <c r="FC38" s="3">
        <f>DATE(2013,2,1)</f>
        <v>41306</v>
      </c>
      <c r="FD38" s="3">
        <f>DATE(2013,3,1)</f>
        <v>41334</v>
      </c>
      <c r="FE38" s="3">
        <f>DATE(2013,4,1)</f>
        <v>41365</v>
      </c>
      <c r="FF38" s="3">
        <f>DATE(2013,5,1)</f>
        <v>41395</v>
      </c>
      <c r="FG38" s="3">
        <f>DATE(2013,6,1)</f>
        <v>41426</v>
      </c>
      <c r="FH38" s="3">
        <f>DATE(2013,7,1)</f>
        <v>41456</v>
      </c>
      <c r="FI38" s="3">
        <f>DATE(2013,8,1)</f>
        <v>41487</v>
      </c>
      <c r="FJ38" s="3">
        <f>DATE(2013,9,1)</f>
        <v>41518</v>
      </c>
      <c r="FK38" s="3">
        <f>DATE(2013,10,1)</f>
        <v>41548</v>
      </c>
      <c r="FL38" s="3">
        <f>DATE(2013,11,1)</f>
        <v>41579</v>
      </c>
      <c r="FM38" s="3">
        <f>DATE(2013,12,1)</f>
        <v>41609</v>
      </c>
      <c r="FN38" s="3">
        <f>DATE(2014,1,1)</f>
        <v>41640</v>
      </c>
      <c r="FO38" s="3">
        <f>DATE(2014,2,1)</f>
        <v>41671</v>
      </c>
      <c r="FP38" s="3">
        <f>DATE(2014,3,1)</f>
        <v>41699</v>
      </c>
      <c r="FQ38" s="3">
        <f>DATE(2014,4,1)</f>
        <v>41730</v>
      </c>
      <c r="FR38" s="3">
        <f>DATE(2014,5,1)</f>
        <v>41760</v>
      </c>
      <c r="FS38" s="3">
        <f>DATE(2014,6,1)</f>
        <v>41791</v>
      </c>
      <c r="FT38" s="3">
        <f>DATE(2014,7,1)</f>
        <v>41821</v>
      </c>
      <c r="FU38" s="3">
        <f>DATE(2014,8,1)</f>
        <v>41852</v>
      </c>
      <c r="FV38" s="3">
        <f>DATE(2014,9,1)</f>
        <v>41883</v>
      </c>
      <c r="FW38" s="3">
        <f>DATE(2014,10,1)</f>
        <v>41913</v>
      </c>
      <c r="FX38" s="3">
        <f>DATE(2014,11,1)</f>
        <v>41944</v>
      </c>
      <c r="FY38" s="3">
        <f>DATE(2014,12,1)</f>
        <v>41974</v>
      </c>
      <c r="FZ38" s="3">
        <f>DATE(2015,1,1)</f>
        <v>42005</v>
      </c>
      <c r="GA38" s="3">
        <f>DATE(2015,2,1)</f>
        <v>42036</v>
      </c>
      <c r="GB38" s="3">
        <f>DATE(2015,3,1)</f>
        <v>42064</v>
      </c>
      <c r="GC38" s="3">
        <f>DATE(2015,4,1)</f>
        <v>42095</v>
      </c>
      <c r="GD38" s="3">
        <f>DATE(2015,5,1)</f>
        <v>42125</v>
      </c>
      <c r="GE38" s="3">
        <f>DATE(2015,6,1)</f>
        <v>42156</v>
      </c>
      <c r="GF38" s="3">
        <f>DATE(2015,7,1)</f>
        <v>42186</v>
      </c>
      <c r="GG38" s="3">
        <f>DATE(2015,8,1)</f>
        <v>42217</v>
      </c>
      <c r="GH38" s="3">
        <f>DATE(2015,9,1)</f>
        <v>42248</v>
      </c>
      <c r="GI38" s="3">
        <f>DATE(2015,10,1)</f>
        <v>42278</v>
      </c>
      <c r="GJ38" s="3">
        <f>DATE(2015,11,1)</f>
        <v>42309</v>
      </c>
      <c r="GK38" s="3">
        <f>DATE(2015,12,1)</f>
        <v>42339</v>
      </c>
      <c r="GL38" s="3">
        <f>DATE(2016,1,1)</f>
        <v>42370</v>
      </c>
      <c r="GM38" s="3">
        <f>DATE(2016,2,1)</f>
        <v>42401</v>
      </c>
      <c r="GN38" s="3">
        <f>DATE(2016,3,1)</f>
        <v>42430</v>
      </c>
      <c r="GO38" s="3">
        <f>DATE(2016,4,1)</f>
        <v>42461</v>
      </c>
      <c r="GP38" s="3">
        <f>DATE(2016,5,1)</f>
        <v>42491</v>
      </c>
      <c r="GQ38" s="3">
        <f>DATE(2016,6,1)</f>
        <v>42522</v>
      </c>
      <c r="GR38" s="3">
        <f>DATE(2016,7,1)</f>
        <v>42552</v>
      </c>
      <c r="GS38" s="3">
        <f>DATE(2016,8,1)</f>
        <v>42583</v>
      </c>
      <c r="GT38" s="3">
        <f>DATE(2016,9,1)</f>
        <v>42614</v>
      </c>
      <c r="GU38" s="3">
        <f>DATE(2016,10,1)</f>
        <v>42644</v>
      </c>
      <c r="GV38" s="3">
        <f>DATE(2016,11,1)</f>
        <v>42675</v>
      </c>
      <c r="GW38" s="3">
        <f>DATE(2016,12,1)</f>
        <v>42705</v>
      </c>
    </row>
    <row r="39" spans="1:205">
      <c r="A39" s="1" t="s">
        <v>10</v>
      </c>
      <c r="B39" s="4">
        <v>92.632999999999996</v>
      </c>
      <c r="C39" s="4">
        <v>92.433000000000007</v>
      </c>
      <c r="D39" s="4">
        <v>92.233000000000004</v>
      </c>
      <c r="E39" s="4">
        <v>92.233000000000004</v>
      </c>
      <c r="F39" s="4">
        <v>92.632999999999996</v>
      </c>
      <c r="G39" s="4">
        <v>93.132999999999996</v>
      </c>
      <c r="H39" s="4">
        <v>93.533000000000001</v>
      </c>
      <c r="I39" s="2" t="e">
        <f>NA()</f>
        <v>#N/A</v>
      </c>
      <c r="J39" s="4">
        <v>93.433000000000007</v>
      </c>
      <c r="K39" s="4">
        <v>93.332999999999998</v>
      </c>
      <c r="L39" s="4">
        <v>93.433000000000007</v>
      </c>
      <c r="M39" s="4">
        <v>93.132999999999996</v>
      </c>
      <c r="N39" s="4">
        <v>92.832999999999998</v>
      </c>
      <c r="O39" s="4">
        <v>92.632999999999996</v>
      </c>
      <c r="P39" s="4">
        <v>92.832999999999998</v>
      </c>
      <c r="Q39" s="4">
        <v>92.832999999999998</v>
      </c>
      <c r="R39" s="4">
        <v>92.632999999999996</v>
      </c>
      <c r="S39" s="4">
        <v>92.733000000000004</v>
      </c>
      <c r="T39" s="4">
        <v>93.233000000000004</v>
      </c>
      <c r="U39" s="4">
        <v>93.533000000000001</v>
      </c>
      <c r="V39" s="4">
        <v>93.433000000000007</v>
      </c>
      <c r="W39" s="4">
        <v>93.132999999999996</v>
      </c>
      <c r="X39" s="2" t="e">
        <f>NA()</f>
        <v>#N/A</v>
      </c>
      <c r="Y39" s="2" t="e">
        <f>NA()</f>
        <v>#N/A</v>
      </c>
      <c r="Z39" s="4">
        <v>92.533000000000001</v>
      </c>
      <c r="AA39" s="4">
        <v>92.733000000000004</v>
      </c>
      <c r="AB39" s="4">
        <v>92.632999999999996</v>
      </c>
      <c r="AC39" s="4">
        <v>92.332999999999998</v>
      </c>
      <c r="AD39" s="4">
        <v>92.933000000000007</v>
      </c>
      <c r="AE39" s="2" t="e">
        <f>NA()</f>
        <v>#N/A</v>
      </c>
      <c r="AF39" s="2" t="e">
        <f>NA()</f>
        <v>#N/A</v>
      </c>
      <c r="AG39" s="4">
        <v>93.733000000000004</v>
      </c>
      <c r="AH39" s="4">
        <v>93.533000000000001</v>
      </c>
      <c r="AI39" s="4">
        <v>93.233000000000004</v>
      </c>
      <c r="AJ39" s="4">
        <v>92.933000000000007</v>
      </c>
      <c r="AK39" s="4">
        <v>93.332999999999998</v>
      </c>
      <c r="AL39" s="4">
        <v>93.433000000000007</v>
      </c>
      <c r="AM39" s="4">
        <v>93.533000000000001</v>
      </c>
      <c r="AN39" s="4">
        <v>93.033000000000001</v>
      </c>
      <c r="AO39" s="4">
        <v>92.832999999999998</v>
      </c>
      <c r="AP39" s="4">
        <v>92.733000000000004</v>
      </c>
      <c r="AQ39" s="4">
        <v>92.733000000000004</v>
      </c>
      <c r="AR39" s="2" t="e">
        <f>NA()</f>
        <v>#N/A</v>
      </c>
      <c r="AS39" s="4">
        <v>92.933000000000007</v>
      </c>
      <c r="AT39" s="4">
        <v>93.332999999999998</v>
      </c>
      <c r="AU39" s="4">
        <v>93.132999999999996</v>
      </c>
      <c r="AV39" s="4">
        <v>92.933000000000007</v>
      </c>
      <c r="AW39" s="4">
        <v>92.933000000000007</v>
      </c>
      <c r="AX39" s="4">
        <v>92.933000000000007</v>
      </c>
      <c r="AY39" s="4">
        <v>93.033000000000001</v>
      </c>
      <c r="AZ39" s="4">
        <v>92.832999999999998</v>
      </c>
      <c r="BA39" s="2" t="e">
        <f>NA()</f>
        <v>#N/A</v>
      </c>
      <c r="BB39" s="4">
        <v>93.132999999999996</v>
      </c>
      <c r="BC39" s="4">
        <v>93.332999999999998</v>
      </c>
      <c r="BD39" s="2" t="e">
        <f>NA()</f>
        <v>#N/A</v>
      </c>
      <c r="BE39" s="4">
        <v>93.433000000000007</v>
      </c>
      <c r="BF39" s="4">
        <v>93.433000000000007</v>
      </c>
      <c r="BG39" s="4">
        <v>93.132999999999996</v>
      </c>
      <c r="BH39" s="4">
        <v>93.233000000000004</v>
      </c>
      <c r="BI39" s="4">
        <v>92.933000000000007</v>
      </c>
      <c r="BJ39" s="4">
        <v>92.832999999999998</v>
      </c>
      <c r="BK39" s="4">
        <v>92.733000000000004</v>
      </c>
      <c r="BL39" s="4">
        <v>92.933000000000007</v>
      </c>
      <c r="BM39" s="2" t="e">
        <f>NA()</f>
        <v>#N/A</v>
      </c>
      <c r="BN39" s="4">
        <v>92.933000000000007</v>
      </c>
      <c r="BO39" s="4">
        <v>93.033000000000001</v>
      </c>
      <c r="BP39" s="4">
        <v>93.332999999999998</v>
      </c>
      <c r="BQ39" s="4">
        <v>93.533000000000001</v>
      </c>
      <c r="BR39" s="4">
        <v>93.433000000000007</v>
      </c>
      <c r="BS39" s="2" t="e">
        <f>NA()</f>
        <v>#N/A</v>
      </c>
      <c r="BT39" s="2" t="e">
        <f>NA()</f>
        <v>#N/A</v>
      </c>
      <c r="BU39" s="2" t="e">
        <f>NA()</f>
        <v>#N/A</v>
      </c>
      <c r="BV39" s="4">
        <v>92.933000000000007</v>
      </c>
      <c r="BW39" s="4">
        <v>93.132999999999996</v>
      </c>
      <c r="BX39" s="4">
        <v>93.132999999999996</v>
      </c>
      <c r="BY39" s="4">
        <v>93.033000000000001</v>
      </c>
      <c r="BZ39" s="4">
        <v>93.233000000000004</v>
      </c>
      <c r="CA39" s="4">
        <v>92.733000000000004</v>
      </c>
      <c r="CB39" s="2" t="e">
        <f>NA()</f>
        <v>#N/A</v>
      </c>
      <c r="CC39" s="4">
        <v>93.132999999999996</v>
      </c>
      <c r="CD39" s="2" t="e">
        <f>NA()</f>
        <v>#N/A</v>
      </c>
      <c r="CE39" s="2" t="e">
        <f>NA()</f>
        <v>#N/A</v>
      </c>
      <c r="CF39" s="2" t="e">
        <f>NA()</f>
        <v>#N/A</v>
      </c>
      <c r="CG39" s="2" t="e">
        <f>NA()</f>
        <v>#N/A</v>
      </c>
      <c r="CH39" s="2" t="e">
        <f>NA()</f>
        <v>#N/A</v>
      </c>
      <c r="CI39" s="2" t="e">
        <f>NA()</f>
        <v>#N/A</v>
      </c>
      <c r="CJ39" s="4">
        <v>91.632999999999996</v>
      </c>
      <c r="CK39" s="4">
        <v>91.433000000000007</v>
      </c>
      <c r="CL39" s="4">
        <v>91.933000000000007</v>
      </c>
      <c r="CM39" s="4">
        <v>91.533000000000001</v>
      </c>
      <c r="CN39" s="2" t="e">
        <f>NA()</f>
        <v>#N/A</v>
      </c>
      <c r="CO39" s="4">
        <v>91.632999999999996</v>
      </c>
      <c r="CP39" s="4">
        <v>91.632999999999996</v>
      </c>
      <c r="CQ39" s="4">
        <v>91.533000000000001</v>
      </c>
      <c r="CR39" s="4">
        <v>90.933000000000007</v>
      </c>
      <c r="CS39" s="4">
        <v>91.033000000000001</v>
      </c>
      <c r="CT39" s="4">
        <v>91.332999999999998</v>
      </c>
      <c r="CU39" s="4">
        <v>91.733000000000004</v>
      </c>
      <c r="CV39" s="4">
        <v>90.832999999999998</v>
      </c>
      <c r="CW39" s="4">
        <v>91.233000000000004</v>
      </c>
      <c r="CX39" s="4">
        <v>91.132999999999996</v>
      </c>
      <c r="CY39" s="4">
        <v>92.033000000000001</v>
      </c>
      <c r="CZ39" s="4">
        <v>90.632999999999996</v>
      </c>
      <c r="DA39" s="4">
        <v>92.933000000000007</v>
      </c>
      <c r="DB39" s="4">
        <v>93.492999999999995</v>
      </c>
      <c r="DC39" s="4">
        <v>93.543000000000006</v>
      </c>
      <c r="DD39" s="4">
        <v>93.623000000000005</v>
      </c>
      <c r="DE39" s="4">
        <v>93.072999999999993</v>
      </c>
      <c r="DF39" s="4">
        <v>92.552999999999997</v>
      </c>
      <c r="DG39" s="4">
        <v>92.632999999999996</v>
      </c>
      <c r="DH39" s="4">
        <v>92.552999999999997</v>
      </c>
      <c r="DI39" s="4">
        <v>92.433000000000007</v>
      </c>
      <c r="DJ39" s="4">
        <v>93.102999999999994</v>
      </c>
      <c r="DK39" s="4">
        <v>92.602999999999994</v>
      </c>
      <c r="DL39" s="4">
        <v>93.513000000000005</v>
      </c>
      <c r="DM39" s="4">
        <v>93.403000000000006</v>
      </c>
      <c r="DN39" s="4">
        <v>93.433000000000007</v>
      </c>
      <c r="DO39" s="4">
        <v>93.063000000000002</v>
      </c>
      <c r="DP39" s="2" t="e">
        <f>NA()</f>
        <v>#N/A</v>
      </c>
      <c r="DQ39" s="4">
        <v>92.643000000000001</v>
      </c>
      <c r="DR39" s="4">
        <v>92.602999999999994</v>
      </c>
      <c r="DS39" s="4">
        <v>93.382999999999996</v>
      </c>
      <c r="DT39" s="4">
        <v>93.033000000000001</v>
      </c>
      <c r="DU39" s="4">
        <v>93.132999999999996</v>
      </c>
      <c r="DV39" s="4">
        <v>93.462999999999994</v>
      </c>
      <c r="DW39" s="4">
        <v>92.933000000000007</v>
      </c>
      <c r="DX39" s="4">
        <v>92.933000000000007</v>
      </c>
      <c r="DY39" s="4">
        <v>93.072999999999993</v>
      </c>
      <c r="DZ39" s="4">
        <v>93.003</v>
      </c>
      <c r="EA39" s="4">
        <v>92.983000000000004</v>
      </c>
      <c r="EB39" s="4">
        <v>93.033000000000001</v>
      </c>
      <c r="EC39" s="4">
        <v>92.733000000000004</v>
      </c>
      <c r="ED39" s="4">
        <v>92.632999999999996</v>
      </c>
      <c r="EE39" s="4">
        <v>92.733000000000004</v>
      </c>
      <c r="EF39" s="4">
        <v>92.332999999999998</v>
      </c>
      <c r="EG39" s="4">
        <v>92.632999999999996</v>
      </c>
      <c r="EH39" s="4">
        <v>92.332999999999998</v>
      </c>
      <c r="EI39" s="4">
        <v>92.933000000000007</v>
      </c>
      <c r="EJ39" s="4">
        <v>93.332999999999998</v>
      </c>
      <c r="EK39" s="4">
        <v>92.832999999999998</v>
      </c>
      <c r="EL39" s="4">
        <v>92.783000000000001</v>
      </c>
      <c r="EM39" s="4">
        <v>92.733000000000004</v>
      </c>
      <c r="EN39" s="4">
        <v>92.733000000000004</v>
      </c>
      <c r="EO39" s="4">
        <v>92.733000000000004</v>
      </c>
      <c r="EP39" s="4">
        <v>92.283000000000001</v>
      </c>
      <c r="EQ39" s="4">
        <v>92.132999999999996</v>
      </c>
      <c r="ER39" s="4">
        <v>92.033000000000001</v>
      </c>
      <c r="ES39" s="4">
        <v>91.983000000000004</v>
      </c>
      <c r="ET39" s="4">
        <v>91.843000000000004</v>
      </c>
      <c r="EU39" s="4">
        <v>92.332999999999998</v>
      </c>
      <c r="EV39" s="4">
        <v>92.332999999999998</v>
      </c>
      <c r="EW39" s="4">
        <v>92.132999999999996</v>
      </c>
      <c r="EX39" s="4">
        <v>92.132999999999996</v>
      </c>
      <c r="EY39" s="4">
        <v>92.632999999999996</v>
      </c>
      <c r="EZ39" s="4">
        <v>92.332999999999998</v>
      </c>
      <c r="FA39" s="4">
        <v>93.082999999999998</v>
      </c>
      <c r="FB39" s="4">
        <v>93.033000000000001</v>
      </c>
      <c r="FC39" s="4">
        <v>93.132999999999996</v>
      </c>
      <c r="FD39" s="4">
        <v>93.033000000000001</v>
      </c>
      <c r="FE39" s="4">
        <v>93.132999999999996</v>
      </c>
      <c r="FF39" s="4">
        <v>93.132999999999996</v>
      </c>
      <c r="FG39" s="4">
        <v>93.033000000000001</v>
      </c>
      <c r="FH39" s="4">
        <v>93.082999999999998</v>
      </c>
      <c r="FI39" s="4">
        <v>93.132999999999996</v>
      </c>
      <c r="FJ39" s="4">
        <v>92.832999999999998</v>
      </c>
      <c r="FK39" s="4">
        <v>92.933000000000007</v>
      </c>
      <c r="FL39" s="4">
        <v>92.933000000000007</v>
      </c>
      <c r="FM39" s="4">
        <v>92.882999999999996</v>
      </c>
      <c r="FN39" s="4">
        <v>92.882999999999996</v>
      </c>
      <c r="FO39" s="4">
        <v>93.433000000000007</v>
      </c>
      <c r="FP39" s="4">
        <v>92.933000000000007</v>
      </c>
      <c r="FQ39" s="4">
        <v>92.882999999999996</v>
      </c>
      <c r="FR39" s="4">
        <v>92.783000000000001</v>
      </c>
      <c r="FS39" s="4">
        <v>93.033000000000001</v>
      </c>
      <c r="FT39" s="4">
        <v>93.332999999999998</v>
      </c>
      <c r="FU39" s="4">
        <v>93.132999999999996</v>
      </c>
      <c r="FV39" s="4">
        <v>92.933000000000007</v>
      </c>
      <c r="FW39" s="4">
        <v>92.983000000000004</v>
      </c>
      <c r="FX39" s="4">
        <v>92.733000000000004</v>
      </c>
      <c r="FY39" s="4">
        <v>92.733000000000004</v>
      </c>
      <c r="FZ39" s="4">
        <v>92.632999999999996</v>
      </c>
      <c r="GA39" s="4">
        <v>92.832999999999998</v>
      </c>
      <c r="GB39" s="4">
        <v>92.683000000000007</v>
      </c>
      <c r="GC39" s="4">
        <v>92.483000000000004</v>
      </c>
      <c r="GD39" s="4">
        <v>92.683000000000007</v>
      </c>
      <c r="GE39" s="4">
        <v>92.533000000000001</v>
      </c>
      <c r="GF39" s="4">
        <v>93.382999999999996</v>
      </c>
      <c r="GG39" s="4">
        <v>92.983000000000004</v>
      </c>
      <c r="GH39" s="4">
        <v>93.382999999999996</v>
      </c>
      <c r="GI39" s="4">
        <v>93.332999999999998</v>
      </c>
      <c r="GJ39" s="4">
        <v>93.033000000000001</v>
      </c>
      <c r="GK39" s="4">
        <v>92.783000000000001</v>
      </c>
      <c r="GL39" s="4">
        <v>92.483000000000004</v>
      </c>
      <c r="GM39" s="4">
        <v>92.283000000000001</v>
      </c>
      <c r="GN39" s="4">
        <v>92.533000000000001</v>
      </c>
      <c r="GO39" s="4">
        <v>92.483000000000004</v>
      </c>
      <c r="GP39" s="4">
        <v>93.233000000000004</v>
      </c>
      <c r="GQ39" s="4">
        <v>92.332999999999998</v>
      </c>
      <c r="GR39" s="4">
        <v>92.283000000000001</v>
      </c>
      <c r="GS39" s="4">
        <v>93.283000000000001</v>
      </c>
      <c r="GT39" s="4">
        <v>93.132999999999996</v>
      </c>
      <c r="GU39" s="4">
        <v>92.832999999999998</v>
      </c>
      <c r="GV39" s="4">
        <v>93.582999999999998</v>
      </c>
      <c r="GW39" s="4">
        <v>93.433000000000007</v>
      </c>
    </row>
    <row r="40" spans="1:205">
      <c r="A40" s="9" t="s">
        <v>75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</row>
    <row r="41" spans="1:205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GW41"/>
    <mergeCell ref="A3:GW3"/>
    <mergeCell ref="A6:GW6"/>
    <mergeCell ref="A7:GW7"/>
    <mergeCell ref="A37:GW37"/>
    <mergeCell ref="A40:GW40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O995"/>
  <sheetViews>
    <sheetView workbookViewId="0"/>
  </sheetViews>
  <sheetFormatPr defaultColWidth="9.140625" defaultRowHeight="15"/>
  <cols>
    <col min="1" max="1" width="33.42578125" customWidth="1"/>
    <col min="2" max="2" width="10.42578125" customWidth="1"/>
    <col min="3" max="6" width="9.140625" customWidth="1"/>
    <col min="7" max="7" width="12.42578125" customWidth="1"/>
    <col min="8" max="120" width="9.140625" customWidth="1"/>
  </cols>
  <sheetData>
    <row r="1" spans="1:119">
      <c r="A1" t="s">
        <v>76</v>
      </c>
      <c r="B1" t="s">
        <v>70</v>
      </c>
      <c r="C1" t="s">
        <v>2</v>
      </c>
      <c r="D1" t="s">
        <v>77</v>
      </c>
      <c r="E1" t="s">
        <v>4</v>
      </c>
      <c r="F1" t="s">
        <v>78</v>
      </c>
      <c r="G1" t="s">
        <v>6</v>
      </c>
      <c r="H1" t="s">
        <v>79</v>
      </c>
    </row>
    <row r="3" spans="1:119">
      <c r="A3" s="10" t="s">
        <v>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</row>
    <row r="4" spans="1:119">
      <c r="A4" s="1" t="s">
        <v>9</v>
      </c>
      <c r="B4" s="3">
        <f>DATE(2007,3,1)</f>
        <v>39142</v>
      </c>
      <c r="C4" s="3">
        <f>DATE(2007,4,1)</f>
        <v>39173</v>
      </c>
      <c r="D4" s="3">
        <f>DATE(2007,5,1)</f>
        <v>39203</v>
      </c>
      <c r="E4" s="3">
        <f>DATE(2007,6,1)</f>
        <v>39234</v>
      </c>
      <c r="F4" s="3">
        <f>DATE(2007,7,1)</f>
        <v>39264</v>
      </c>
      <c r="G4" s="3">
        <f>DATE(2007,8,1)</f>
        <v>39295</v>
      </c>
      <c r="H4" s="3">
        <f>DATE(2007,9,1)</f>
        <v>39326</v>
      </c>
      <c r="I4" s="3">
        <f>DATE(2007,10,1)</f>
        <v>39356</v>
      </c>
      <c r="J4" s="3">
        <f>DATE(2007,11,1)</f>
        <v>39387</v>
      </c>
      <c r="K4" s="3">
        <f>DATE(2007,12,1)</f>
        <v>39417</v>
      </c>
      <c r="L4" s="3">
        <f>DATE(2008,1,1)</f>
        <v>39448</v>
      </c>
      <c r="M4" s="3">
        <f>DATE(2008,2,1)</f>
        <v>39479</v>
      </c>
      <c r="N4" s="3">
        <f>DATE(2008,3,1)</f>
        <v>39508</v>
      </c>
      <c r="O4" s="3">
        <f>DATE(2008,4,1)</f>
        <v>39539</v>
      </c>
      <c r="P4" s="3">
        <f>DATE(2008,5,1)</f>
        <v>39569</v>
      </c>
      <c r="Q4" s="3">
        <f>DATE(2008,6,1)</f>
        <v>39600</v>
      </c>
      <c r="R4" s="3">
        <f>DATE(2008,7,1)</f>
        <v>39630</v>
      </c>
      <c r="S4" s="3">
        <f>DATE(2008,8,1)</f>
        <v>39661</v>
      </c>
      <c r="T4" s="3">
        <f>DATE(2008,9,1)</f>
        <v>39692</v>
      </c>
      <c r="U4" s="3">
        <f>DATE(2008,10,1)</f>
        <v>39722</v>
      </c>
      <c r="V4" s="3">
        <f>DATE(2008,11,1)</f>
        <v>39753</v>
      </c>
      <c r="W4" s="3">
        <f>DATE(2008,12,1)</f>
        <v>39783</v>
      </c>
      <c r="X4" s="3">
        <f>DATE(2009,1,1)</f>
        <v>39814</v>
      </c>
      <c r="Y4" s="3">
        <f>DATE(2009,2,1)</f>
        <v>39845</v>
      </c>
      <c r="Z4" s="3">
        <f>DATE(2009,3,1)</f>
        <v>39873</v>
      </c>
      <c r="AA4" s="3">
        <f>DATE(2009,4,1)</f>
        <v>39904</v>
      </c>
      <c r="AB4" s="3">
        <f>DATE(2009,5,1)</f>
        <v>39934</v>
      </c>
      <c r="AC4" s="3">
        <f>DATE(2009,6,1)</f>
        <v>39965</v>
      </c>
      <c r="AD4" s="3">
        <f>DATE(2009,7,1)</f>
        <v>39995</v>
      </c>
      <c r="AE4" s="3">
        <f>DATE(2009,8,1)</f>
        <v>40026</v>
      </c>
      <c r="AF4" s="3">
        <f>DATE(2009,9,1)</f>
        <v>40057</v>
      </c>
      <c r="AG4" s="3">
        <f>DATE(2009,10,1)</f>
        <v>40087</v>
      </c>
      <c r="AH4" s="3">
        <f>DATE(2009,11,1)</f>
        <v>40118</v>
      </c>
      <c r="AI4" s="3">
        <f>DATE(2009,12,1)</f>
        <v>40148</v>
      </c>
      <c r="AJ4" s="3">
        <f>DATE(2010,1,1)</f>
        <v>40179</v>
      </c>
      <c r="AK4" s="3">
        <f>DATE(2010,2,1)</f>
        <v>40210</v>
      </c>
      <c r="AL4" s="3">
        <f>DATE(2010,3,1)</f>
        <v>40238</v>
      </c>
      <c r="AM4" s="3">
        <f>DATE(2010,4,1)</f>
        <v>40269</v>
      </c>
      <c r="AN4" s="3">
        <f>DATE(2010,5,1)</f>
        <v>40299</v>
      </c>
      <c r="AO4" s="3">
        <f>DATE(2010,6,1)</f>
        <v>40330</v>
      </c>
      <c r="AP4" s="3">
        <f>DATE(2010,7,1)</f>
        <v>40360</v>
      </c>
      <c r="AQ4" s="3">
        <f>DATE(2010,8,1)</f>
        <v>40391</v>
      </c>
      <c r="AR4" s="3">
        <f>DATE(2010,9,1)</f>
        <v>40422</v>
      </c>
      <c r="AS4" s="3">
        <f>DATE(2010,10,1)</f>
        <v>40452</v>
      </c>
      <c r="AT4" s="3">
        <f>DATE(2010,11,1)</f>
        <v>40483</v>
      </c>
      <c r="AU4" s="3">
        <f>DATE(2010,12,1)</f>
        <v>40513</v>
      </c>
      <c r="AV4" s="3">
        <f>DATE(2011,1,1)</f>
        <v>40544</v>
      </c>
      <c r="AW4" s="3">
        <f>DATE(2011,2,1)</f>
        <v>40575</v>
      </c>
      <c r="AX4" s="3">
        <f>DATE(2011,3,1)</f>
        <v>40603</v>
      </c>
      <c r="AY4" s="3">
        <f>DATE(2011,4,1)</f>
        <v>40634</v>
      </c>
      <c r="AZ4" s="3">
        <f>DATE(2011,5,1)</f>
        <v>40664</v>
      </c>
      <c r="BA4" s="3">
        <f>DATE(2011,6,1)</f>
        <v>40695</v>
      </c>
      <c r="BB4" s="3">
        <f>DATE(2011,7,1)</f>
        <v>40725</v>
      </c>
      <c r="BC4" s="3">
        <f>DATE(2011,8,1)</f>
        <v>40756</v>
      </c>
      <c r="BD4" s="3">
        <f>DATE(2011,9,1)</f>
        <v>40787</v>
      </c>
      <c r="BE4" s="3">
        <f>DATE(2011,10,1)</f>
        <v>40817</v>
      </c>
      <c r="BF4" s="3">
        <f>DATE(2011,11,1)</f>
        <v>40848</v>
      </c>
      <c r="BG4" s="3">
        <f>DATE(2011,12,1)</f>
        <v>40878</v>
      </c>
      <c r="BH4" s="3">
        <f>DATE(2012,1,1)</f>
        <v>40909</v>
      </c>
      <c r="BI4" s="3">
        <f>DATE(2012,2,1)</f>
        <v>40940</v>
      </c>
      <c r="BJ4" s="3">
        <f>DATE(2012,3,1)</f>
        <v>40969</v>
      </c>
      <c r="BK4" s="3">
        <f>DATE(2012,4,1)</f>
        <v>41000</v>
      </c>
      <c r="BL4" s="3">
        <f>DATE(2012,5,1)</f>
        <v>41030</v>
      </c>
      <c r="BM4" s="3">
        <f>DATE(2012,6,1)</f>
        <v>41061</v>
      </c>
      <c r="BN4" s="3">
        <f>DATE(2012,7,1)</f>
        <v>41091</v>
      </c>
      <c r="BO4" s="3">
        <f>DATE(2012,8,1)</f>
        <v>41122</v>
      </c>
      <c r="BP4" s="3">
        <f>DATE(2012,9,1)</f>
        <v>41153</v>
      </c>
      <c r="BQ4" s="3">
        <f>DATE(2012,10,1)</f>
        <v>41183</v>
      </c>
      <c r="BR4" s="3">
        <f>DATE(2012,11,1)</f>
        <v>41214</v>
      </c>
      <c r="BS4" s="3">
        <f>DATE(2012,12,1)</f>
        <v>41244</v>
      </c>
      <c r="BT4" s="3">
        <f>DATE(2013,1,1)</f>
        <v>41275</v>
      </c>
      <c r="BU4" s="3">
        <f>DATE(2013,2,1)</f>
        <v>41306</v>
      </c>
      <c r="BV4" s="3">
        <f>DATE(2013,3,1)</f>
        <v>41334</v>
      </c>
      <c r="BW4" s="3">
        <f>DATE(2013,4,1)</f>
        <v>41365</v>
      </c>
      <c r="BX4" s="3">
        <f>DATE(2013,5,1)</f>
        <v>41395</v>
      </c>
      <c r="BY4" s="3">
        <f>DATE(2013,6,1)</f>
        <v>41426</v>
      </c>
      <c r="BZ4" s="3">
        <f>DATE(2013,7,1)</f>
        <v>41456</v>
      </c>
      <c r="CA4" s="3">
        <f>DATE(2013,8,1)</f>
        <v>41487</v>
      </c>
      <c r="CB4" s="3">
        <f>DATE(2013,9,1)</f>
        <v>41518</v>
      </c>
      <c r="CC4" s="3">
        <f>DATE(2013,10,1)</f>
        <v>41548</v>
      </c>
      <c r="CD4" s="3">
        <f>DATE(2013,11,1)</f>
        <v>41579</v>
      </c>
      <c r="CE4" s="3">
        <f>DATE(2013,12,1)</f>
        <v>41609</v>
      </c>
      <c r="CF4" s="3">
        <f>DATE(2014,1,1)</f>
        <v>41640</v>
      </c>
      <c r="CG4" s="3">
        <f>DATE(2014,2,1)</f>
        <v>41671</v>
      </c>
      <c r="CH4" s="3">
        <f>DATE(2014,3,1)</f>
        <v>41699</v>
      </c>
      <c r="CI4" s="3">
        <f>DATE(2014,4,1)</f>
        <v>41730</v>
      </c>
      <c r="CJ4" s="3">
        <f>DATE(2014,5,1)</f>
        <v>41760</v>
      </c>
      <c r="CK4" s="3">
        <f>DATE(2014,6,1)</f>
        <v>41791</v>
      </c>
      <c r="CL4" s="3">
        <f>DATE(2014,7,1)</f>
        <v>41821</v>
      </c>
      <c r="CM4" s="3">
        <f>DATE(2014,8,1)</f>
        <v>41852</v>
      </c>
      <c r="CN4" s="3">
        <f>DATE(2014,9,1)</f>
        <v>41883</v>
      </c>
      <c r="CO4" s="3">
        <f>DATE(2014,10,1)</f>
        <v>41913</v>
      </c>
      <c r="CP4" s="3">
        <f>DATE(2014,11,1)</f>
        <v>41944</v>
      </c>
      <c r="CQ4" s="3">
        <f>DATE(2014,12,1)</f>
        <v>41974</v>
      </c>
      <c r="CR4" s="3">
        <f>DATE(2015,1,1)</f>
        <v>42005</v>
      </c>
      <c r="CS4" s="3">
        <f>DATE(2015,2,1)</f>
        <v>42036</v>
      </c>
      <c r="CT4" s="3">
        <f>DATE(2015,3,1)</f>
        <v>42064</v>
      </c>
      <c r="CU4" s="3">
        <f>DATE(2015,4,1)</f>
        <v>42095</v>
      </c>
      <c r="CV4" s="3">
        <f>DATE(2015,5,1)</f>
        <v>42125</v>
      </c>
      <c r="CW4" s="3">
        <f>DATE(2015,6,1)</f>
        <v>42156</v>
      </c>
      <c r="CX4" s="3">
        <f>DATE(2015,7,1)</f>
        <v>42186</v>
      </c>
      <c r="CY4" s="3">
        <f>DATE(2015,8,1)</f>
        <v>42217</v>
      </c>
      <c r="CZ4" s="3">
        <f>DATE(2015,9,1)</f>
        <v>42248</v>
      </c>
      <c r="DA4" s="3">
        <f>DATE(2015,10,1)</f>
        <v>42278</v>
      </c>
      <c r="DB4" s="3">
        <f>DATE(2015,11,1)</f>
        <v>42309</v>
      </c>
      <c r="DC4" s="3">
        <f>DATE(2015,12,1)</f>
        <v>42339</v>
      </c>
      <c r="DD4" s="3">
        <f>DATE(2016,1,1)</f>
        <v>42370</v>
      </c>
      <c r="DE4" s="3">
        <f>DATE(2016,2,1)</f>
        <v>42401</v>
      </c>
      <c r="DF4" s="3">
        <f>DATE(2016,3,1)</f>
        <v>42430</v>
      </c>
      <c r="DG4" s="3">
        <f>DATE(2016,4,1)</f>
        <v>42461</v>
      </c>
      <c r="DH4" s="3">
        <f>DATE(2016,5,1)</f>
        <v>42491</v>
      </c>
      <c r="DI4" s="3">
        <f>DATE(2016,6,1)</f>
        <v>42522</v>
      </c>
      <c r="DJ4" s="3">
        <f>DATE(2016,7,1)</f>
        <v>42552</v>
      </c>
      <c r="DK4" s="3">
        <f>DATE(2016,8,1)</f>
        <v>42583</v>
      </c>
      <c r="DL4" s="3">
        <f>DATE(2016,9,1)</f>
        <v>42614</v>
      </c>
      <c r="DM4" s="3">
        <f>DATE(2016,10,1)</f>
        <v>42644</v>
      </c>
      <c r="DN4" s="3">
        <f>DATE(2016,11,1)</f>
        <v>42675</v>
      </c>
      <c r="DO4" s="3">
        <f>DATE(2016,12,1)</f>
        <v>42705</v>
      </c>
    </row>
    <row r="5" spans="1:119">
      <c r="A5" s="1" t="s">
        <v>10</v>
      </c>
      <c r="B5" s="4">
        <v>6.2</v>
      </c>
      <c r="C5" s="4">
        <v>6.9</v>
      </c>
      <c r="D5" s="4">
        <v>6.7</v>
      </c>
      <c r="E5" s="4">
        <v>6.75</v>
      </c>
      <c r="F5" s="2" t="e">
        <f>NA()</f>
        <v>#N/A</v>
      </c>
      <c r="G5" s="4">
        <v>6.7</v>
      </c>
      <c r="H5" s="4">
        <v>6.7</v>
      </c>
      <c r="I5" s="4">
        <v>6.7</v>
      </c>
      <c r="J5" s="4">
        <v>7.7</v>
      </c>
      <c r="K5" s="4">
        <v>7.6</v>
      </c>
      <c r="L5" s="4">
        <v>7.4</v>
      </c>
      <c r="M5" s="4">
        <v>6.8</v>
      </c>
      <c r="N5" s="4">
        <v>7.8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2" t="e">
        <f>NA()</f>
        <v>#N/A</v>
      </c>
      <c r="T5" s="2" t="e">
        <f>NA()</f>
        <v>#N/A</v>
      </c>
      <c r="U5" s="2" t="e">
        <f>NA()</f>
        <v>#N/A</v>
      </c>
      <c r="V5" s="2" t="e">
        <f>NA()</f>
        <v>#N/A</v>
      </c>
      <c r="W5" s="2" t="e">
        <f>NA()</f>
        <v>#N/A</v>
      </c>
      <c r="X5" s="4">
        <v>5.96</v>
      </c>
      <c r="Y5" s="4">
        <v>5.5</v>
      </c>
      <c r="Z5" s="4">
        <v>5.75</v>
      </c>
      <c r="AA5" s="4">
        <v>6.1</v>
      </c>
      <c r="AB5" s="4">
        <v>5.75</v>
      </c>
      <c r="AC5" s="4">
        <v>5.8</v>
      </c>
      <c r="AD5" s="4">
        <v>6.05</v>
      </c>
      <c r="AE5" s="4">
        <v>6.32</v>
      </c>
      <c r="AF5" s="4">
        <v>5.1100000000000003</v>
      </c>
      <c r="AG5" s="4">
        <v>6.56</v>
      </c>
      <c r="AH5" s="2" t="e">
        <f>NA()</f>
        <v>#N/A</v>
      </c>
      <c r="AI5" s="4">
        <v>5.72</v>
      </c>
      <c r="AJ5" s="4">
        <v>5.9</v>
      </c>
      <c r="AK5" s="4">
        <v>6.5</v>
      </c>
      <c r="AL5" s="2" t="e">
        <f>NA()</f>
        <v>#N/A</v>
      </c>
      <c r="AM5" s="4">
        <v>5.8</v>
      </c>
      <c r="AN5" s="4">
        <v>5</v>
      </c>
      <c r="AO5" s="4">
        <v>5.9</v>
      </c>
      <c r="AP5" s="4">
        <v>5.8</v>
      </c>
      <c r="AQ5" s="4">
        <v>6.52</v>
      </c>
      <c r="AR5" s="4">
        <v>5.53</v>
      </c>
      <c r="AS5" s="4">
        <v>5.8</v>
      </c>
      <c r="AT5" s="4">
        <v>5.9</v>
      </c>
      <c r="AU5" s="4">
        <v>6.1</v>
      </c>
      <c r="AV5" s="4">
        <v>5.8</v>
      </c>
      <c r="AW5" s="4">
        <v>6</v>
      </c>
      <c r="AX5" s="4">
        <v>6</v>
      </c>
      <c r="AY5" s="4">
        <v>6</v>
      </c>
      <c r="AZ5" s="4">
        <v>6</v>
      </c>
      <c r="BA5" s="4">
        <v>5.8</v>
      </c>
      <c r="BB5" s="4">
        <v>5.3</v>
      </c>
      <c r="BC5" s="4">
        <v>5.35</v>
      </c>
      <c r="BD5" s="4">
        <v>5.4</v>
      </c>
      <c r="BE5" s="4">
        <v>5.45</v>
      </c>
      <c r="BF5" s="4">
        <v>5.6</v>
      </c>
      <c r="BG5" s="4">
        <v>5.5</v>
      </c>
      <c r="BH5" s="4">
        <v>6.1</v>
      </c>
      <c r="BI5" s="4">
        <v>6.3</v>
      </c>
      <c r="BJ5" s="4">
        <v>6.4</v>
      </c>
      <c r="BK5" s="4">
        <v>6.4</v>
      </c>
      <c r="BL5" s="4">
        <v>6.45</v>
      </c>
      <c r="BM5" s="4">
        <v>6</v>
      </c>
      <c r="BN5" s="4">
        <v>6</v>
      </c>
      <c r="BO5" s="4">
        <v>6.3</v>
      </c>
      <c r="BP5" s="4">
        <v>6</v>
      </c>
      <c r="BQ5" s="4">
        <v>6</v>
      </c>
      <c r="BR5" s="4">
        <v>6.25</v>
      </c>
      <c r="BS5" s="4">
        <v>5.3</v>
      </c>
      <c r="BT5" s="4">
        <v>5.3</v>
      </c>
      <c r="BU5" s="4">
        <v>5.3</v>
      </c>
      <c r="BV5" s="4">
        <v>5.4</v>
      </c>
      <c r="BW5" s="4">
        <v>5.3</v>
      </c>
      <c r="BX5" s="4">
        <v>5.3</v>
      </c>
      <c r="BY5" s="4">
        <v>5.45</v>
      </c>
      <c r="BZ5" s="4">
        <v>5.4</v>
      </c>
      <c r="CA5" s="4">
        <v>5.3</v>
      </c>
      <c r="CB5" s="4">
        <v>5.4</v>
      </c>
      <c r="CC5" s="4">
        <v>5.6</v>
      </c>
      <c r="CD5" s="4">
        <v>5.95</v>
      </c>
      <c r="CE5" s="4">
        <v>5.45</v>
      </c>
      <c r="CF5" s="4">
        <v>5.4</v>
      </c>
      <c r="CG5" s="4">
        <v>5.5</v>
      </c>
      <c r="CH5" s="4">
        <v>5.45</v>
      </c>
      <c r="CI5" s="4">
        <v>5.5</v>
      </c>
      <c r="CJ5" s="4">
        <v>5.6</v>
      </c>
      <c r="CK5" s="4">
        <v>5.36</v>
      </c>
      <c r="CL5" s="4">
        <v>5.3</v>
      </c>
      <c r="CM5" s="4">
        <v>5.3</v>
      </c>
      <c r="CN5" s="4">
        <v>5.5</v>
      </c>
      <c r="CO5" s="4">
        <v>5.8</v>
      </c>
      <c r="CP5" s="4">
        <v>5.6</v>
      </c>
      <c r="CQ5" s="4">
        <v>5.5</v>
      </c>
      <c r="CR5" s="4">
        <v>5.2</v>
      </c>
      <c r="CS5" s="4">
        <v>5.5</v>
      </c>
      <c r="CT5" s="4">
        <v>5.6</v>
      </c>
      <c r="CU5" s="4">
        <v>5.8</v>
      </c>
      <c r="CV5" s="4">
        <v>5.7</v>
      </c>
      <c r="CW5" s="4">
        <v>5.45</v>
      </c>
      <c r="CX5" s="4">
        <v>4.8499999999999996</v>
      </c>
      <c r="CY5" s="4">
        <v>4.8</v>
      </c>
      <c r="CZ5" s="4">
        <v>4.9000000000000004</v>
      </c>
      <c r="DA5" s="4">
        <v>4.8</v>
      </c>
      <c r="DB5" s="4">
        <v>5.0999999999999996</v>
      </c>
      <c r="DC5" s="4">
        <v>5.25</v>
      </c>
      <c r="DD5" s="4">
        <v>5.5</v>
      </c>
      <c r="DE5" s="4">
        <v>5.6</v>
      </c>
      <c r="DF5" s="4">
        <v>5.55</v>
      </c>
      <c r="DG5" s="4">
        <v>5.55</v>
      </c>
      <c r="DH5" s="4">
        <v>5.6</v>
      </c>
      <c r="DI5" s="4">
        <v>5.4</v>
      </c>
      <c r="DJ5" s="4">
        <v>5.6</v>
      </c>
      <c r="DK5" s="4">
        <v>5.3</v>
      </c>
      <c r="DL5" s="4">
        <v>5.4</v>
      </c>
      <c r="DM5" s="4">
        <v>5.6</v>
      </c>
      <c r="DN5" s="4">
        <v>5.6</v>
      </c>
      <c r="DO5" s="4">
        <v>4.9000000000000004</v>
      </c>
    </row>
    <row r="6" spans="1:119">
      <c r="A6" s="9" t="s">
        <v>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37" spans="1:119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</row>
    <row r="38" spans="1:119">
      <c r="A38" s="1" t="s">
        <v>9</v>
      </c>
      <c r="B38" s="3">
        <f>DATE(2007,3,1)</f>
        <v>39142</v>
      </c>
      <c r="C38" s="3">
        <f>DATE(2007,4,1)</f>
        <v>39173</v>
      </c>
      <c r="D38" s="3">
        <f>DATE(2007,5,1)</f>
        <v>39203</v>
      </c>
      <c r="E38" s="3">
        <f>DATE(2007,6,1)</f>
        <v>39234</v>
      </c>
      <c r="F38" s="3">
        <f>DATE(2007,7,1)</f>
        <v>39264</v>
      </c>
      <c r="G38" s="3">
        <f>DATE(2007,8,1)</f>
        <v>39295</v>
      </c>
      <c r="H38" s="3">
        <f>DATE(2007,9,1)</f>
        <v>39326</v>
      </c>
      <c r="I38" s="3">
        <f>DATE(2007,10,1)</f>
        <v>39356</v>
      </c>
      <c r="J38" s="3">
        <f>DATE(2007,11,1)</f>
        <v>39387</v>
      </c>
      <c r="K38" s="3">
        <f>DATE(2007,12,1)</f>
        <v>39417</v>
      </c>
      <c r="L38" s="3">
        <f>DATE(2008,1,1)</f>
        <v>39448</v>
      </c>
      <c r="M38" s="3">
        <f>DATE(2008,2,1)</f>
        <v>39479</v>
      </c>
      <c r="N38" s="3">
        <f>DATE(2008,3,1)</f>
        <v>39508</v>
      </c>
      <c r="O38" s="3">
        <f>DATE(2008,4,1)</f>
        <v>39539</v>
      </c>
      <c r="P38" s="3">
        <f>DATE(2008,5,1)</f>
        <v>39569</v>
      </c>
      <c r="Q38" s="3">
        <f>DATE(2008,6,1)</f>
        <v>39600</v>
      </c>
      <c r="R38" s="3">
        <f>DATE(2008,7,1)</f>
        <v>39630</v>
      </c>
      <c r="S38" s="3">
        <f>DATE(2008,8,1)</f>
        <v>39661</v>
      </c>
      <c r="T38" s="3">
        <f>DATE(2008,9,1)</f>
        <v>39692</v>
      </c>
      <c r="U38" s="3">
        <f>DATE(2008,10,1)</f>
        <v>39722</v>
      </c>
      <c r="V38" s="3">
        <f>DATE(2008,11,1)</f>
        <v>39753</v>
      </c>
      <c r="W38" s="3">
        <f>DATE(2008,12,1)</f>
        <v>39783</v>
      </c>
      <c r="X38" s="3">
        <f>DATE(2009,1,1)</f>
        <v>39814</v>
      </c>
      <c r="Y38" s="3">
        <f>DATE(2009,2,1)</f>
        <v>39845</v>
      </c>
      <c r="Z38" s="3">
        <f>DATE(2009,3,1)</f>
        <v>39873</v>
      </c>
      <c r="AA38" s="3">
        <f>DATE(2009,4,1)</f>
        <v>39904</v>
      </c>
      <c r="AB38" s="3">
        <f>DATE(2009,5,1)</f>
        <v>39934</v>
      </c>
      <c r="AC38" s="3">
        <f>DATE(2009,6,1)</f>
        <v>39965</v>
      </c>
      <c r="AD38" s="3">
        <f>DATE(2009,7,1)</f>
        <v>39995</v>
      </c>
      <c r="AE38" s="3">
        <f>DATE(2009,8,1)</f>
        <v>40026</v>
      </c>
      <c r="AF38" s="3">
        <f>DATE(2009,9,1)</f>
        <v>40057</v>
      </c>
      <c r="AG38" s="3">
        <f>DATE(2009,10,1)</f>
        <v>40087</v>
      </c>
      <c r="AH38" s="3">
        <f>DATE(2009,11,1)</f>
        <v>40118</v>
      </c>
      <c r="AI38" s="3">
        <f>DATE(2009,12,1)</f>
        <v>40148</v>
      </c>
      <c r="AJ38" s="3">
        <f>DATE(2010,1,1)</f>
        <v>40179</v>
      </c>
      <c r="AK38" s="3">
        <f>DATE(2010,2,1)</f>
        <v>40210</v>
      </c>
      <c r="AL38" s="3">
        <f>DATE(2010,3,1)</f>
        <v>40238</v>
      </c>
      <c r="AM38" s="3">
        <f>DATE(2010,4,1)</f>
        <v>40269</v>
      </c>
      <c r="AN38" s="3">
        <f>DATE(2010,5,1)</f>
        <v>40299</v>
      </c>
      <c r="AO38" s="3">
        <f>DATE(2010,6,1)</f>
        <v>40330</v>
      </c>
      <c r="AP38" s="3">
        <f>DATE(2010,7,1)</f>
        <v>40360</v>
      </c>
      <c r="AQ38" s="3">
        <f>DATE(2010,8,1)</f>
        <v>40391</v>
      </c>
      <c r="AR38" s="3">
        <f>DATE(2010,9,1)</f>
        <v>40422</v>
      </c>
      <c r="AS38" s="3">
        <f>DATE(2010,10,1)</f>
        <v>40452</v>
      </c>
      <c r="AT38" s="3">
        <f>DATE(2010,11,1)</f>
        <v>40483</v>
      </c>
      <c r="AU38" s="3">
        <f>DATE(2010,12,1)</f>
        <v>40513</v>
      </c>
      <c r="AV38" s="3">
        <f>DATE(2011,1,1)</f>
        <v>40544</v>
      </c>
      <c r="AW38" s="3">
        <f>DATE(2011,2,1)</f>
        <v>40575</v>
      </c>
      <c r="AX38" s="3">
        <f>DATE(2011,3,1)</f>
        <v>40603</v>
      </c>
      <c r="AY38" s="3">
        <f>DATE(2011,4,1)</f>
        <v>40634</v>
      </c>
      <c r="AZ38" s="3">
        <f>DATE(2011,5,1)</f>
        <v>40664</v>
      </c>
      <c r="BA38" s="3">
        <f>DATE(2011,6,1)</f>
        <v>40695</v>
      </c>
      <c r="BB38" s="3">
        <f>DATE(2011,7,1)</f>
        <v>40725</v>
      </c>
      <c r="BC38" s="3">
        <f>DATE(2011,8,1)</f>
        <v>40756</v>
      </c>
      <c r="BD38" s="3">
        <f>DATE(2011,9,1)</f>
        <v>40787</v>
      </c>
      <c r="BE38" s="3">
        <f>DATE(2011,10,1)</f>
        <v>40817</v>
      </c>
      <c r="BF38" s="3">
        <f>DATE(2011,11,1)</f>
        <v>40848</v>
      </c>
      <c r="BG38" s="3">
        <f>DATE(2011,12,1)</f>
        <v>40878</v>
      </c>
      <c r="BH38" s="3">
        <f>DATE(2012,1,1)</f>
        <v>40909</v>
      </c>
      <c r="BI38" s="3">
        <f>DATE(2012,2,1)</f>
        <v>40940</v>
      </c>
      <c r="BJ38" s="3">
        <f>DATE(2012,3,1)</f>
        <v>40969</v>
      </c>
      <c r="BK38" s="3">
        <f>DATE(2012,4,1)</f>
        <v>41000</v>
      </c>
      <c r="BL38" s="3">
        <f>DATE(2012,5,1)</f>
        <v>41030</v>
      </c>
      <c r="BM38" s="3">
        <f>DATE(2012,6,1)</f>
        <v>41061</v>
      </c>
      <c r="BN38" s="3">
        <f>DATE(2012,7,1)</f>
        <v>41091</v>
      </c>
      <c r="BO38" s="3">
        <f>DATE(2012,8,1)</f>
        <v>41122</v>
      </c>
      <c r="BP38" s="3">
        <f>DATE(2012,9,1)</f>
        <v>41153</v>
      </c>
      <c r="BQ38" s="3">
        <f>DATE(2012,10,1)</f>
        <v>41183</v>
      </c>
      <c r="BR38" s="3">
        <f>DATE(2012,11,1)</f>
        <v>41214</v>
      </c>
      <c r="BS38" s="3">
        <f>DATE(2012,12,1)</f>
        <v>41244</v>
      </c>
      <c r="BT38" s="3">
        <f>DATE(2013,1,1)</f>
        <v>41275</v>
      </c>
      <c r="BU38" s="3">
        <f>DATE(2013,2,1)</f>
        <v>41306</v>
      </c>
      <c r="BV38" s="3">
        <f>DATE(2013,3,1)</f>
        <v>41334</v>
      </c>
      <c r="BW38" s="3">
        <f>DATE(2013,4,1)</f>
        <v>41365</v>
      </c>
      <c r="BX38" s="3">
        <f>DATE(2013,5,1)</f>
        <v>41395</v>
      </c>
      <c r="BY38" s="3">
        <f>DATE(2013,6,1)</f>
        <v>41426</v>
      </c>
      <c r="BZ38" s="3">
        <f>DATE(2013,7,1)</f>
        <v>41456</v>
      </c>
      <c r="CA38" s="3">
        <f>DATE(2013,8,1)</f>
        <v>41487</v>
      </c>
      <c r="CB38" s="3">
        <f>DATE(2013,9,1)</f>
        <v>41518</v>
      </c>
      <c r="CC38" s="3">
        <f>DATE(2013,10,1)</f>
        <v>41548</v>
      </c>
      <c r="CD38" s="3">
        <f>DATE(2013,11,1)</f>
        <v>41579</v>
      </c>
      <c r="CE38" s="3">
        <f>DATE(2013,12,1)</f>
        <v>41609</v>
      </c>
      <c r="CF38" s="3">
        <f>DATE(2014,1,1)</f>
        <v>41640</v>
      </c>
      <c r="CG38" s="3">
        <f>DATE(2014,2,1)</f>
        <v>41671</v>
      </c>
      <c r="CH38" s="3">
        <f>DATE(2014,3,1)</f>
        <v>41699</v>
      </c>
      <c r="CI38" s="3">
        <f>DATE(2014,4,1)</f>
        <v>41730</v>
      </c>
      <c r="CJ38" s="3">
        <f>DATE(2014,5,1)</f>
        <v>41760</v>
      </c>
      <c r="CK38" s="3">
        <f>DATE(2014,6,1)</f>
        <v>41791</v>
      </c>
      <c r="CL38" s="3">
        <f>DATE(2014,7,1)</f>
        <v>41821</v>
      </c>
      <c r="CM38" s="3">
        <f>DATE(2014,8,1)</f>
        <v>41852</v>
      </c>
      <c r="CN38" s="3">
        <f>DATE(2014,9,1)</f>
        <v>41883</v>
      </c>
      <c r="CO38" s="3">
        <f>DATE(2014,10,1)</f>
        <v>41913</v>
      </c>
      <c r="CP38" s="3">
        <f>DATE(2014,11,1)</f>
        <v>41944</v>
      </c>
      <c r="CQ38" s="3">
        <f>DATE(2014,12,1)</f>
        <v>41974</v>
      </c>
      <c r="CR38" s="3">
        <f>DATE(2015,1,1)</f>
        <v>42005</v>
      </c>
      <c r="CS38" s="3">
        <f>DATE(2015,2,1)</f>
        <v>42036</v>
      </c>
      <c r="CT38" s="3">
        <f>DATE(2015,3,1)</f>
        <v>42064</v>
      </c>
      <c r="CU38" s="3">
        <f>DATE(2015,4,1)</f>
        <v>42095</v>
      </c>
      <c r="CV38" s="3">
        <f>DATE(2015,5,1)</f>
        <v>42125</v>
      </c>
      <c r="CW38" s="3">
        <f>DATE(2015,6,1)</f>
        <v>42156</v>
      </c>
      <c r="CX38" s="3">
        <f>DATE(2015,7,1)</f>
        <v>42186</v>
      </c>
      <c r="CY38" s="3">
        <f>DATE(2015,8,1)</f>
        <v>42217</v>
      </c>
      <c r="CZ38" s="3">
        <f>DATE(2015,9,1)</f>
        <v>42248</v>
      </c>
      <c r="DA38" s="3">
        <f>DATE(2015,10,1)</f>
        <v>42278</v>
      </c>
      <c r="DB38" s="3">
        <f>DATE(2015,11,1)</f>
        <v>42309</v>
      </c>
      <c r="DC38" s="3">
        <f>DATE(2015,12,1)</f>
        <v>42339</v>
      </c>
      <c r="DD38" s="3">
        <f>DATE(2016,1,1)</f>
        <v>42370</v>
      </c>
      <c r="DE38" s="3">
        <f>DATE(2016,2,1)</f>
        <v>42401</v>
      </c>
      <c r="DF38" s="3">
        <f>DATE(2016,3,1)</f>
        <v>42430</v>
      </c>
      <c r="DG38" s="3">
        <f>DATE(2016,4,1)</f>
        <v>42461</v>
      </c>
      <c r="DH38" s="3">
        <f>DATE(2016,5,1)</f>
        <v>42491</v>
      </c>
      <c r="DI38" s="3">
        <f>DATE(2016,6,1)</f>
        <v>42522</v>
      </c>
      <c r="DJ38" s="3">
        <f>DATE(2016,7,1)</f>
        <v>42552</v>
      </c>
      <c r="DK38" s="3">
        <f>DATE(2016,8,1)</f>
        <v>42583</v>
      </c>
      <c r="DL38" s="3">
        <f>DATE(2016,9,1)</f>
        <v>42614</v>
      </c>
      <c r="DM38" s="3">
        <f>DATE(2016,10,1)</f>
        <v>42644</v>
      </c>
      <c r="DN38" s="3">
        <f>DATE(2016,11,1)</f>
        <v>42675</v>
      </c>
      <c r="DO38" s="3">
        <f>DATE(2016,12,1)</f>
        <v>42705</v>
      </c>
    </row>
    <row r="39" spans="1:119">
      <c r="A39" s="1" t="s">
        <v>10</v>
      </c>
      <c r="B39" s="4">
        <v>93.037999999999997</v>
      </c>
      <c r="C39" s="4">
        <v>92.337999999999994</v>
      </c>
      <c r="D39" s="4">
        <v>92.537999999999997</v>
      </c>
      <c r="E39" s="4">
        <v>92.488</v>
      </c>
      <c r="F39" s="2" t="e">
        <f>NA()</f>
        <v>#N/A</v>
      </c>
      <c r="G39" s="4">
        <v>92.537999999999997</v>
      </c>
      <c r="H39" s="4">
        <v>92.537999999999997</v>
      </c>
      <c r="I39" s="4">
        <v>92.537999999999997</v>
      </c>
      <c r="J39" s="4">
        <v>91.537999999999997</v>
      </c>
      <c r="K39" s="4">
        <v>91.638000000000005</v>
      </c>
      <c r="L39" s="4">
        <v>91.837999999999994</v>
      </c>
      <c r="M39" s="4">
        <v>92.438000000000002</v>
      </c>
      <c r="N39" s="4">
        <v>91.438000000000002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2" t="e">
        <f>NA()</f>
        <v>#N/A</v>
      </c>
      <c r="T39" s="2" t="e">
        <f>NA()</f>
        <v>#N/A</v>
      </c>
      <c r="U39" s="2" t="e">
        <f>NA()</f>
        <v>#N/A</v>
      </c>
      <c r="V39" s="2" t="e">
        <f>NA()</f>
        <v>#N/A</v>
      </c>
      <c r="W39" s="2" t="e">
        <f>NA()</f>
        <v>#N/A</v>
      </c>
      <c r="X39" s="4">
        <v>93.278000000000006</v>
      </c>
      <c r="Y39" s="4">
        <v>93.738</v>
      </c>
      <c r="Z39" s="4">
        <v>93.488</v>
      </c>
      <c r="AA39" s="4">
        <v>93.138000000000005</v>
      </c>
      <c r="AB39" s="4">
        <v>93.488</v>
      </c>
      <c r="AC39" s="4">
        <v>93.438000000000002</v>
      </c>
      <c r="AD39" s="4">
        <v>93.188000000000002</v>
      </c>
      <c r="AE39" s="4">
        <v>92.918000000000006</v>
      </c>
      <c r="AF39" s="4">
        <v>94.128</v>
      </c>
      <c r="AG39" s="4">
        <v>92.677999999999997</v>
      </c>
      <c r="AH39" s="2" t="e">
        <f>NA()</f>
        <v>#N/A</v>
      </c>
      <c r="AI39" s="4">
        <v>93.518000000000001</v>
      </c>
      <c r="AJ39" s="4">
        <v>93.337999999999994</v>
      </c>
      <c r="AK39" s="4">
        <v>92.738</v>
      </c>
      <c r="AL39" s="2" t="e">
        <f>NA()</f>
        <v>#N/A</v>
      </c>
      <c r="AM39" s="4">
        <v>93.438000000000002</v>
      </c>
      <c r="AN39" s="4">
        <v>94.238</v>
      </c>
      <c r="AO39" s="4">
        <v>93.337999999999994</v>
      </c>
      <c r="AP39" s="4">
        <v>93.438000000000002</v>
      </c>
      <c r="AQ39" s="4">
        <v>92.718000000000004</v>
      </c>
      <c r="AR39" s="4">
        <v>93.707999999999998</v>
      </c>
      <c r="AS39" s="4">
        <v>93.438000000000002</v>
      </c>
      <c r="AT39" s="4">
        <v>93.337999999999994</v>
      </c>
      <c r="AU39" s="4">
        <v>93.138000000000005</v>
      </c>
      <c r="AV39" s="4">
        <v>93.438000000000002</v>
      </c>
      <c r="AW39" s="4">
        <v>93.238</v>
      </c>
      <c r="AX39" s="4">
        <v>93.238</v>
      </c>
      <c r="AY39" s="4">
        <v>93.238</v>
      </c>
      <c r="AZ39" s="4">
        <v>93.238</v>
      </c>
      <c r="BA39" s="4">
        <v>93.438000000000002</v>
      </c>
      <c r="BB39" s="4">
        <v>93.938000000000002</v>
      </c>
      <c r="BC39" s="4">
        <v>93.888000000000005</v>
      </c>
      <c r="BD39" s="4">
        <v>93.837999999999994</v>
      </c>
      <c r="BE39" s="4">
        <v>93.787999999999997</v>
      </c>
      <c r="BF39" s="4">
        <v>93.638000000000005</v>
      </c>
      <c r="BG39" s="4">
        <v>93.738</v>
      </c>
      <c r="BH39" s="4">
        <v>93.138000000000005</v>
      </c>
      <c r="BI39" s="4">
        <v>92.938000000000002</v>
      </c>
      <c r="BJ39" s="4">
        <v>92.837999999999994</v>
      </c>
      <c r="BK39" s="4">
        <v>92.837999999999994</v>
      </c>
      <c r="BL39" s="4">
        <v>92.787999999999997</v>
      </c>
      <c r="BM39" s="4">
        <v>93.238</v>
      </c>
      <c r="BN39" s="4">
        <v>93.238</v>
      </c>
      <c r="BO39" s="4">
        <v>92.938000000000002</v>
      </c>
      <c r="BP39" s="4">
        <v>93.238</v>
      </c>
      <c r="BQ39" s="4">
        <v>93.238</v>
      </c>
      <c r="BR39" s="4">
        <v>92.988</v>
      </c>
      <c r="BS39" s="4">
        <v>93.938000000000002</v>
      </c>
      <c r="BT39" s="4">
        <v>93.938000000000002</v>
      </c>
      <c r="BU39" s="4">
        <v>93.938000000000002</v>
      </c>
      <c r="BV39" s="4">
        <v>93.837999999999994</v>
      </c>
      <c r="BW39" s="4">
        <v>93.938000000000002</v>
      </c>
      <c r="BX39" s="4">
        <v>93.938000000000002</v>
      </c>
      <c r="BY39" s="4">
        <v>93.787999999999997</v>
      </c>
      <c r="BZ39" s="4">
        <v>93.837999999999994</v>
      </c>
      <c r="CA39" s="4">
        <v>93.938000000000002</v>
      </c>
      <c r="CB39" s="4">
        <v>93.837999999999994</v>
      </c>
      <c r="CC39" s="4">
        <v>93.638000000000005</v>
      </c>
      <c r="CD39" s="4">
        <v>93.287999999999997</v>
      </c>
      <c r="CE39" s="4">
        <v>93.787999999999997</v>
      </c>
      <c r="CF39" s="4">
        <v>93.837999999999994</v>
      </c>
      <c r="CG39" s="4">
        <v>93.738</v>
      </c>
      <c r="CH39" s="4">
        <v>93.787999999999997</v>
      </c>
      <c r="CI39" s="4">
        <v>93.738</v>
      </c>
      <c r="CJ39" s="4">
        <v>93.638000000000005</v>
      </c>
      <c r="CK39" s="4">
        <v>93.878</v>
      </c>
      <c r="CL39" s="4">
        <v>93.938000000000002</v>
      </c>
      <c r="CM39" s="4">
        <v>93.938000000000002</v>
      </c>
      <c r="CN39" s="4">
        <v>93.738</v>
      </c>
      <c r="CO39" s="4">
        <v>93.438000000000002</v>
      </c>
      <c r="CP39" s="4">
        <v>93.638000000000005</v>
      </c>
      <c r="CQ39" s="4">
        <v>93.738</v>
      </c>
      <c r="CR39" s="4">
        <v>94.037999999999997</v>
      </c>
      <c r="CS39" s="4">
        <v>93.738</v>
      </c>
      <c r="CT39" s="4">
        <v>93.638000000000005</v>
      </c>
      <c r="CU39" s="4">
        <v>93.438000000000002</v>
      </c>
      <c r="CV39" s="4">
        <v>93.537999999999997</v>
      </c>
      <c r="CW39" s="4">
        <v>93.787999999999997</v>
      </c>
      <c r="CX39" s="4">
        <v>94.388000000000005</v>
      </c>
      <c r="CY39" s="4">
        <v>94.438000000000002</v>
      </c>
      <c r="CZ39" s="4">
        <v>94.337999999999994</v>
      </c>
      <c r="DA39" s="4">
        <v>94.438000000000002</v>
      </c>
      <c r="DB39" s="4">
        <v>94.138000000000005</v>
      </c>
      <c r="DC39" s="4">
        <v>93.988</v>
      </c>
      <c r="DD39" s="4">
        <v>93.738</v>
      </c>
      <c r="DE39" s="4">
        <v>93.638000000000005</v>
      </c>
      <c r="DF39" s="4">
        <v>93.688000000000002</v>
      </c>
      <c r="DG39" s="4">
        <v>93.688000000000002</v>
      </c>
      <c r="DH39" s="4">
        <v>93.638000000000005</v>
      </c>
      <c r="DI39" s="4">
        <v>93.837999999999994</v>
      </c>
      <c r="DJ39" s="4">
        <v>93.638000000000005</v>
      </c>
      <c r="DK39" s="4">
        <v>93.938000000000002</v>
      </c>
      <c r="DL39" s="4">
        <v>93.837999999999994</v>
      </c>
      <c r="DM39" s="4">
        <v>93.638000000000005</v>
      </c>
      <c r="DN39" s="4">
        <v>93.638000000000005</v>
      </c>
      <c r="DO39" s="4">
        <v>94.337999999999994</v>
      </c>
    </row>
    <row r="40" spans="1:119">
      <c r="A40" s="9" t="s">
        <v>81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</row>
    <row r="41" spans="1:119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DO41"/>
    <mergeCell ref="A3:DO3"/>
    <mergeCell ref="A6:DO6"/>
    <mergeCell ref="A7:DO7"/>
    <mergeCell ref="A37:DO37"/>
    <mergeCell ref="A40:DO40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995"/>
  <sheetViews>
    <sheetView workbookViewId="0"/>
  </sheetViews>
  <sheetFormatPr defaultColWidth="9.140625" defaultRowHeight="15"/>
  <cols>
    <col min="1" max="1" width="24.28515625" customWidth="1"/>
    <col min="2" max="2" width="15.28515625" customWidth="1"/>
    <col min="3" max="3" width="12.42578125" customWidth="1"/>
    <col min="4" max="34" width="9.140625" customWidth="1"/>
  </cols>
  <sheetData>
    <row r="1" spans="1:33">
      <c r="A1" t="s">
        <v>82</v>
      </c>
      <c r="B1" t="s">
        <v>83</v>
      </c>
      <c r="C1" t="s">
        <v>6</v>
      </c>
      <c r="D1" t="s">
        <v>84</v>
      </c>
    </row>
    <row r="3" spans="1:33">
      <c r="A3" s="10" t="s">
        <v>85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>
      <c r="A4" s="1" t="s">
        <v>9</v>
      </c>
      <c r="B4" s="3">
        <f>DATE(2014,5,1)</f>
        <v>41760</v>
      </c>
      <c r="C4" s="3">
        <f>DATE(2014,6,1)</f>
        <v>41791</v>
      </c>
      <c r="D4" s="3">
        <f>DATE(2014,7,1)</f>
        <v>41821</v>
      </c>
      <c r="E4" s="3">
        <f>DATE(2014,8,1)</f>
        <v>41852</v>
      </c>
      <c r="F4" s="3">
        <f>DATE(2014,9,1)</f>
        <v>41883</v>
      </c>
      <c r="G4" s="3">
        <f>DATE(2014,10,1)</f>
        <v>41913</v>
      </c>
      <c r="H4" s="3">
        <f>DATE(2014,11,1)</f>
        <v>41944</v>
      </c>
      <c r="I4" s="3">
        <f>DATE(2014,12,1)</f>
        <v>41974</v>
      </c>
      <c r="J4" s="3">
        <f>DATE(2015,1,1)</f>
        <v>42005</v>
      </c>
      <c r="K4" s="3">
        <f>DATE(2015,2,1)</f>
        <v>42036</v>
      </c>
      <c r="L4" s="3">
        <f>DATE(2015,3,1)</f>
        <v>42064</v>
      </c>
      <c r="M4" s="3">
        <f>DATE(2015,4,1)</f>
        <v>42095</v>
      </c>
      <c r="N4" s="3">
        <f>DATE(2015,5,1)</f>
        <v>42125</v>
      </c>
      <c r="O4" s="3">
        <f>DATE(2015,6,1)</f>
        <v>42156</v>
      </c>
      <c r="P4" s="3">
        <f>DATE(2015,7,1)</f>
        <v>42186</v>
      </c>
      <c r="Q4" s="3">
        <f>DATE(2015,8,1)</f>
        <v>42217</v>
      </c>
      <c r="R4" s="3">
        <f>DATE(2015,9,1)</f>
        <v>42248</v>
      </c>
      <c r="S4" s="3">
        <f>DATE(2015,10,1)</f>
        <v>42278</v>
      </c>
      <c r="T4" s="3">
        <f>DATE(2015,11,1)</f>
        <v>42309</v>
      </c>
      <c r="U4" s="3">
        <f>DATE(2015,12,1)</f>
        <v>42339</v>
      </c>
      <c r="V4" s="3">
        <f>DATE(2016,1,1)</f>
        <v>42370</v>
      </c>
      <c r="W4" s="3">
        <f>DATE(2016,2,1)</f>
        <v>42401</v>
      </c>
      <c r="X4" s="3">
        <f>DATE(2016,3,1)</f>
        <v>42430</v>
      </c>
      <c r="Y4" s="3">
        <f>DATE(2016,4,1)</f>
        <v>42461</v>
      </c>
      <c r="Z4" s="3">
        <f>DATE(2016,5,1)</f>
        <v>42491</v>
      </c>
      <c r="AA4" s="3">
        <f>DATE(2016,6,1)</f>
        <v>42522</v>
      </c>
      <c r="AB4" s="3">
        <f>DATE(2016,7,1)</f>
        <v>42552</v>
      </c>
      <c r="AC4" s="3">
        <f>DATE(2016,8,1)</f>
        <v>42583</v>
      </c>
      <c r="AD4" s="3">
        <f>DATE(2016,9,1)</f>
        <v>42614</v>
      </c>
      <c r="AE4" s="3">
        <f>DATE(2016,10,1)</f>
        <v>42644</v>
      </c>
      <c r="AF4" s="3">
        <f>DATE(2016,11,1)</f>
        <v>42675</v>
      </c>
      <c r="AG4" s="3">
        <f>DATE(2016,12,1)</f>
        <v>42705</v>
      </c>
    </row>
    <row r="5" spans="1:33">
      <c r="A5" s="1" t="s">
        <v>10</v>
      </c>
      <c r="B5" s="4">
        <v>3.11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2" t="e">
        <f>NA()</f>
        <v>#N/A</v>
      </c>
      <c r="H5" s="4">
        <v>4.45</v>
      </c>
      <c r="I5" s="2" t="e">
        <f>NA()</f>
        <v>#N/A</v>
      </c>
      <c r="J5" s="2" t="e">
        <f>NA()</f>
        <v>#N/A</v>
      </c>
      <c r="K5" s="4">
        <v>3.53</v>
      </c>
      <c r="L5" s="4">
        <v>3.67</v>
      </c>
      <c r="M5" s="4">
        <v>3.72</v>
      </c>
      <c r="N5" s="4">
        <v>3.38</v>
      </c>
      <c r="O5" s="4">
        <v>2.67</v>
      </c>
      <c r="P5" s="4">
        <v>2.77</v>
      </c>
      <c r="Q5" s="2" t="e">
        <f>NA()</f>
        <v>#N/A</v>
      </c>
      <c r="R5" s="4">
        <v>3.35</v>
      </c>
      <c r="S5" s="4">
        <v>3.42</v>
      </c>
      <c r="T5" s="4">
        <v>3.54</v>
      </c>
      <c r="U5" s="4">
        <v>3.79</v>
      </c>
      <c r="V5" s="4">
        <v>3.77</v>
      </c>
      <c r="W5" s="4">
        <v>3.8</v>
      </c>
      <c r="X5" s="4">
        <v>3.33</v>
      </c>
      <c r="Y5" s="4">
        <v>3.7</v>
      </c>
      <c r="Z5" s="4">
        <v>3.59</v>
      </c>
      <c r="AA5" s="4">
        <v>3.8</v>
      </c>
      <c r="AB5" s="4">
        <v>2.7</v>
      </c>
      <c r="AC5" s="4">
        <v>2.7</v>
      </c>
      <c r="AD5" s="4">
        <v>3.29</v>
      </c>
      <c r="AE5" s="4">
        <v>3.41</v>
      </c>
      <c r="AF5" s="4">
        <v>3.6</v>
      </c>
      <c r="AG5" s="4">
        <v>3.61</v>
      </c>
    </row>
    <row r="6" spans="1:33">
      <c r="A6" s="9" t="s">
        <v>86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37" spans="1:33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>
      <c r="A38" s="1" t="s">
        <v>9</v>
      </c>
      <c r="B38" s="3">
        <f>DATE(2014,5,1)</f>
        <v>41760</v>
      </c>
      <c r="C38" s="3">
        <f>DATE(2014,6,1)</f>
        <v>41791</v>
      </c>
      <c r="D38" s="3">
        <f>DATE(2014,7,1)</f>
        <v>41821</v>
      </c>
      <c r="E38" s="3">
        <f>DATE(2014,8,1)</f>
        <v>41852</v>
      </c>
      <c r="F38" s="3">
        <f>DATE(2014,9,1)</f>
        <v>41883</v>
      </c>
      <c r="G38" s="3">
        <f>DATE(2014,10,1)</f>
        <v>41913</v>
      </c>
      <c r="H38" s="3">
        <f>DATE(2014,11,1)</f>
        <v>41944</v>
      </c>
      <c r="I38" s="3">
        <f>DATE(2014,12,1)</f>
        <v>41974</v>
      </c>
      <c r="J38" s="3">
        <f>DATE(2015,1,1)</f>
        <v>42005</v>
      </c>
      <c r="K38" s="3">
        <f>DATE(2015,2,1)</f>
        <v>42036</v>
      </c>
      <c r="L38" s="3">
        <f>DATE(2015,3,1)</f>
        <v>42064</v>
      </c>
      <c r="M38" s="3">
        <f>DATE(2015,4,1)</f>
        <v>42095</v>
      </c>
      <c r="N38" s="3">
        <f>DATE(2015,5,1)</f>
        <v>42125</v>
      </c>
      <c r="O38" s="3">
        <f>DATE(2015,6,1)</f>
        <v>42156</v>
      </c>
      <c r="P38" s="3">
        <f>DATE(2015,7,1)</f>
        <v>42186</v>
      </c>
      <c r="Q38" s="3">
        <f>DATE(2015,8,1)</f>
        <v>42217</v>
      </c>
      <c r="R38" s="3">
        <f>DATE(2015,9,1)</f>
        <v>42248</v>
      </c>
      <c r="S38" s="3">
        <f>DATE(2015,10,1)</f>
        <v>42278</v>
      </c>
      <c r="T38" s="3">
        <f>DATE(2015,11,1)</f>
        <v>42309</v>
      </c>
      <c r="U38" s="3">
        <f>DATE(2015,12,1)</f>
        <v>42339</v>
      </c>
      <c r="V38" s="3">
        <f>DATE(2016,1,1)</f>
        <v>42370</v>
      </c>
      <c r="W38" s="3">
        <f>DATE(2016,2,1)</f>
        <v>42401</v>
      </c>
      <c r="X38" s="3">
        <f>DATE(2016,3,1)</f>
        <v>42430</v>
      </c>
      <c r="Y38" s="3">
        <f>DATE(2016,4,1)</f>
        <v>42461</v>
      </c>
      <c r="Z38" s="3">
        <f>DATE(2016,5,1)</f>
        <v>42491</v>
      </c>
      <c r="AA38" s="3">
        <f>DATE(2016,6,1)</f>
        <v>42522</v>
      </c>
      <c r="AB38" s="3">
        <f>DATE(2016,7,1)</f>
        <v>42552</v>
      </c>
      <c r="AC38" s="3">
        <f>DATE(2016,8,1)</f>
        <v>42583</v>
      </c>
      <c r="AD38" s="3">
        <f>DATE(2016,9,1)</f>
        <v>42614</v>
      </c>
      <c r="AE38" s="3">
        <f>DATE(2016,10,1)</f>
        <v>42644</v>
      </c>
      <c r="AF38" s="3">
        <f>DATE(2016,11,1)</f>
        <v>42675</v>
      </c>
      <c r="AG38" s="3">
        <f>DATE(2016,12,1)</f>
        <v>42705</v>
      </c>
    </row>
    <row r="39" spans="1:33">
      <c r="A39" s="1" t="s">
        <v>10</v>
      </c>
      <c r="B39" s="4">
        <v>63.808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2" t="e">
        <f>NA()</f>
        <v>#N/A</v>
      </c>
      <c r="H39" s="4">
        <v>62.468000000000004</v>
      </c>
      <c r="I39" s="2" t="e">
        <f>NA()</f>
        <v>#N/A</v>
      </c>
      <c r="J39" s="2" t="e">
        <f>NA()</f>
        <v>#N/A</v>
      </c>
      <c r="K39" s="4">
        <v>63.387999999999998</v>
      </c>
      <c r="L39" s="4">
        <v>63.247999999999998</v>
      </c>
      <c r="M39" s="4">
        <v>63.198</v>
      </c>
      <c r="N39" s="4">
        <v>63.537999999999997</v>
      </c>
      <c r="O39" s="4">
        <v>64.248000000000005</v>
      </c>
      <c r="P39" s="4">
        <v>64.147999999999996</v>
      </c>
      <c r="Q39" s="2" t="e">
        <f>NA()</f>
        <v>#N/A</v>
      </c>
      <c r="R39" s="4">
        <v>63.567999999999998</v>
      </c>
      <c r="S39" s="4">
        <v>63.497999999999998</v>
      </c>
      <c r="T39" s="4">
        <v>63.378</v>
      </c>
      <c r="U39" s="4">
        <v>63.128</v>
      </c>
      <c r="V39" s="4">
        <v>63.148000000000003</v>
      </c>
      <c r="W39" s="4">
        <v>63.118000000000002</v>
      </c>
      <c r="X39" s="4">
        <v>63.588000000000001</v>
      </c>
      <c r="Y39" s="4">
        <v>63.218000000000004</v>
      </c>
      <c r="Z39" s="4">
        <v>63.328000000000003</v>
      </c>
      <c r="AA39" s="4">
        <v>63.118000000000002</v>
      </c>
      <c r="AB39" s="4">
        <v>64.218000000000004</v>
      </c>
      <c r="AC39" s="4">
        <v>64.218000000000004</v>
      </c>
      <c r="AD39" s="4">
        <v>63.628</v>
      </c>
      <c r="AE39" s="4">
        <v>63.508000000000003</v>
      </c>
      <c r="AF39" s="4">
        <v>63.317999999999998</v>
      </c>
      <c r="AG39" s="4">
        <v>63.308</v>
      </c>
    </row>
    <row r="40" spans="1:33">
      <c r="A40" s="9" t="s">
        <v>86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AG41"/>
    <mergeCell ref="A3:AG3"/>
    <mergeCell ref="A6:AG6"/>
    <mergeCell ref="A7:AG7"/>
    <mergeCell ref="A37:AG37"/>
    <mergeCell ref="A40:AG40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995"/>
  <sheetViews>
    <sheetView workbookViewId="0"/>
  </sheetViews>
  <sheetFormatPr defaultColWidth="9.140625" defaultRowHeight="15"/>
  <cols>
    <col min="1" max="1" width="16.7109375" customWidth="1"/>
    <col min="2" max="2" width="12.5703125" customWidth="1"/>
    <col min="3" max="3" width="12.42578125" customWidth="1"/>
    <col min="4" max="34" width="9.140625" customWidth="1"/>
  </cols>
  <sheetData>
    <row r="1" spans="1:33">
      <c r="A1" t="s">
        <v>87</v>
      </c>
      <c r="B1" t="s">
        <v>88</v>
      </c>
      <c r="C1" t="s">
        <v>6</v>
      </c>
      <c r="D1" t="s">
        <v>89</v>
      </c>
    </row>
    <row r="3" spans="1:33">
      <c r="A3" s="10" t="s">
        <v>90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>
      <c r="A4" s="1" t="s">
        <v>9</v>
      </c>
      <c r="B4" s="3">
        <f>DATE(2014,5,1)</f>
        <v>41760</v>
      </c>
      <c r="C4" s="3">
        <f>DATE(2014,6,1)</f>
        <v>41791</v>
      </c>
      <c r="D4" s="3">
        <f>DATE(2014,7,1)</f>
        <v>41821</v>
      </c>
      <c r="E4" s="3">
        <f>DATE(2014,8,1)</f>
        <v>41852</v>
      </c>
      <c r="F4" s="3">
        <f>DATE(2014,9,1)</f>
        <v>41883</v>
      </c>
      <c r="G4" s="3">
        <f>DATE(2014,10,1)</f>
        <v>41913</v>
      </c>
      <c r="H4" s="3">
        <f>DATE(2014,11,1)</f>
        <v>41944</v>
      </c>
      <c r="I4" s="3">
        <f>DATE(2014,12,1)</f>
        <v>41974</v>
      </c>
      <c r="J4" s="3">
        <f>DATE(2015,1,1)</f>
        <v>42005</v>
      </c>
      <c r="K4" s="3">
        <f>DATE(2015,2,1)</f>
        <v>42036</v>
      </c>
      <c r="L4" s="3">
        <f>DATE(2015,3,1)</f>
        <v>42064</v>
      </c>
      <c r="M4" s="3">
        <f>DATE(2015,4,1)</f>
        <v>42095</v>
      </c>
      <c r="N4" s="3">
        <f>DATE(2015,5,1)</f>
        <v>42125</v>
      </c>
      <c r="O4" s="3">
        <f>DATE(2015,6,1)</f>
        <v>42156</v>
      </c>
      <c r="P4" s="3">
        <f>DATE(2015,7,1)</f>
        <v>42186</v>
      </c>
      <c r="Q4" s="3">
        <f>DATE(2015,8,1)</f>
        <v>42217</v>
      </c>
      <c r="R4" s="3">
        <f>DATE(2015,9,1)</f>
        <v>42248</v>
      </c>
      <c r="S4" s="3">
        <f>DATE(2015,10,1)</f>
        <v>42278</v>
      </c>
      <c r="T4" s="3">
        <f>DATE(2015,11,1)</f>
        <v>42309</v>
      </c>
      <c r="U4" s="3">
        <f>DATE(2015,12,1)</f>
        <v>42339</v>
      </c>
      <c r="V4" s="3">
        <f>DATE(2016,1,1)</f>
        <v>42370</v>
      </c>
      <c r="W4" s="3">
        <f>DATE(2016,2,1)</f>
        <v>42401</v>
      </c>
      <c r="X4" s="3">
        <f>DATE(2016,3,1)</f>
        <v>42430</v>
      </c>
      <c r="Y4" s="3">
        <f>DATE(2016,4,1)</f>
        <v>42461</v>
      </c>
      <c r="Z4" s="3">
        <f>DATE(2016,5,1)</f>
        <v>42491</v>
      </c>
      <c r="AA4" s="3">
        <f>DATE(2016,6,1)</f>
        <v>42522</v>
      </c>
      <c r="AB4" s="3">
        <f>DATE(2016,7,1)</f>
        <v>42552</v>
      </c>
      <c r="AC4" s="3">
        <f>DATE(2016,8,1)</f>
        <v>42583</v>
      </c>
      <c r="AD4" s="3">
        <f>DATE(2016,9,1)</f>
        <v>42614</v>
      </c>
      <c r="AE4" s="3">
        <f>DATE(2016,10,1)</f>
        <v>42644</v>
      </c>
      <c r="AF4" s="3">
        <f>DATE(2016,11,1)</f>
        <v>42675</v>
      </c>
      <c r="AG4" s="3">
        <f>DATE(2016,12,1)</f>
        <v>42705</v>
      </c>
    </row>
    <row r="5" spans="1:33">
      <c r="A5" s="1" t="s">
        <v>10</v>
      </c>
      <c r="B5" s="4">
        <v>1.85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2" t="e">
        <f>NA()</f>
        <v>#N/A</v>
      </c>
      <c r="H5" s="4">
        <v>3.86</v>
      </c>
      <c r="I5" s="2" t="e">
        <f>NA()</f>
        <v>#N/A</v>
      </c>
      <c r="J5" s="2" t="e">
        <f>NA()</f>
        <v>#N/A</v>
      </c>
      <c r="K5" s="4">
        <v>2.79</v>
      </c>
      <c r="L5" s="4">
        <v>3.06</v>
      </c>
      <c r="M5" s="4">
        <v>2.97</v>
      </c>
      <c r="N5" s="4">
        <v>2.74</v>
      </c>
      <c r="O5" s="4">
        <v>1.75</v>
      </c>
      <c r="P5" s="2" t="e">
        <f>NA()</f>
        <v>#N/A</v>
      </c>
      <c r="Q5" s="2" t="e">
        <f>NA()</f>
        <v>#N/A</v>
      </c>
      <c r="R5" s="2" t="e">
        <f>NA()</f>
        <v>#N/A</v>
      </c>
      <c r="S5" s="4">
        <v>2.73</v>
      </c>
      <c r="T5" s="2" t="e">
        <f>NA()</f>
        <v>#N/A</v>
      </c>
      <c r="U5" s="4">
        <v>3.1</v>
      </c>
      <c r="V5" s="4">
        <v>3.18</v>
      </c>
      <c r="W5" s="4">
        <v>2.91</v>
      </c>
      <c r="X5" s="4">
        <v>2.64</v>
      </c>
      <c r="Y5" s="4">
        <v>2.16</v>
      </c>
      <c r="Z5" s="4">
        <v>2.58</v>
      </c>
      <c r="AA5" s="4">
        <v>3.1</v>
      </c>
      <c r="AB5" s="4">
        <v>1.34</v>
      </c>
      <c r="AC5" s="4">
        <v>1.83</v>
      </c>
      <c r="AD5" s="4">
        <v>2.12</v>
      </c>
      <c r="AE5" s="4">
        <v>2.37</v>
      </c>
      <c r="AF5" s="4">
        <v>2.9</v>
      </c>
      <c r="AG5" s="4">
        <v>3.01</v>
      </c>
    </row>
    <row r="6" spans="1:33">
      <c r="A6" s="9" t="s">
        <v>91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37" spans="1:33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>
      <c r="A38" s="1" t="s">
        <v>9</v>
      </c>
      <c r="B38" s="3">
        <f>DATE(2014,5,1)</f>
        <v>41760</v>
      </c>
      <c r="C38" s="3">
        <f>DATE(2014,6,1)</f>
        <v>41791</v>
      </c>
      <c r="D38" s="3">
        <f>DATE(2014,7,1)</f>
        <v>41821</v>
      </c>
      <c r="E38" s="3">
        <f>DATE(2014,8,1)</f>
        <v>41852</v>
      </c>
      <c r="F38" s="3">
        <f>DATE(2014,9,1)</f>
        <v>41883</v>
      </c>
      <c r="G38" s="3">
        <f>DATE(2014,10,1)</f>
        <v>41913</v>
      </c>
      <c r="H38" s="3">
        <f>DATE(2014,11,1)</f>
        <v>41944</v>
      </c>
      <c r="I38" s="3">
        <f>DATE(2014,12,1)</f>
        <v>41974</v>
      </c>
      <c r="J38" s="3">
        <f>DATE(2015,1,1)</f>
        <v>42005</v>
      </c>
      <c r="K38" s="3">
        <f>DATE(2015,2,1)</f>
        <v>42036</v>
      </c>
      <c r="L38" s="3">
        <f>DATE(2015,3,1)</f>
        <v>42064</v>
      </c>
      <c r="M38" s="3">
        <f>DATE(2015,4,1)</f>
        <v>42095</v>
      </c>
      <c r="N38" s="3">
        <f>DATE(2015,5,1)</f>
        <v>42125</v>
      </c>
      <c r="O38" s="3">
        <f>DATE(2015,6,1)</f>
        <v>42156</v>
      </c>
      <c r="P38" s="3">
        <f>DATE(2015,7,1)</f>
        <v>42186</v>
      </c>
      <c r="Q38" s="3">
        <f>DATE(2015,8,1)</f>
        <v>42217</v>
      </c>
      <c r="R38" s="3">
        <f>DATE(2015,9,1)</f>
        <v>42248</v>
      </c>
      <c r="S38" s="3">
        <f>DATE(2015,10,1)</f>
        <v>42278</v>
      </c>
      <c r="T38" s="3">
        <f>DATE(2015,11,1)</f>
        <v>42309</v>
      </c>
      <c r="U38" s="3">
        <f>DATE(2015,12,1)</f>
        <v>42339</v>
      </c>
      <c r="V38" s="3">
        <f>DATE(2016,1,1)</f>
        <v>42370</v>
      </c>
      <c r="W38" s="3">
        <f>DATE(2016,2,1)</f>
        <v>42401</v>
      </c>
      <c r="X38" s="3">
        <f>DATE(2016,3,1)</f>
        <v>42430</v>
      </c>
      <c r="Y38" s="3">
        <f>DATE(2016,4,1)</f>
        <v>42461</v>
      </c>
      <c r="Z38" s="3">
        <f>DATE(2016,5,1)</f>
        <v>42491</v>
      </c>
      <c r="AA38" s="3">
        <f>DATE(2016,6,1)</f>
        <v>42522</v>
      </c>
      <c r="AB38" s="3">
        <f>DATE(2016,7,1)</f>
        <v>42552</v>
      </c>
      <c r="AC38" s="3">
        <f>DATE(2016,8,1)</f>
        <v>42583</v>
      </c>
      <c r="AD38" s="3">
        <f>DATE(2016,9,1)</f>
        <v>42614</v>
      </c>
      <c r="AE38" s="3">
        <f>DATE(2016,10,1)</f>
        <v>42644</v>
      </c>
      <c r="AF38" s="3">
        <f>DATE(2016,11,1)</f>
        <v>42675</v>
      </c>
      <c r="AG38" s="3">
        <f>DATE(2016,12,1)</f>
        <v>42705</v>
      </c>
    </row>
    <row r="39" spans="1:33">
      <c r="A39" s="1" t="s">
        <v>10</v>
      </c>
      <c r="B39" s="4">
        <v>70.977000000000004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2" t="e">
        <f>NA()</f>
        <v>#N/A</v>
      </c>
      <c r="H39" s="4">
        <v>68.966999999999999</v>
      </c>
      <c r="I39" s="2" t="e">
        <f>NA()</f>
        <v>#N/A</v>
      </c>
      <c r="J39" s="2" t="e">
        <f>NA()</f>
        <v>#N/A</v>
      </c>
      <c r="K39" s="4">
        <v>70.037000000000006</v>
      </c>
      <c r="L39" s="4">
        <v>69.766999999999996</v>
      </c>
      <c r="M39" s="4">
        <v>69.856999999999999</v>
      </c>
      <c r="N39" s="4">
        <v>70.087000000000003</v>
      </c>
      <c r="O39" s="4">
        <v>71.076999999999998</v>
      </c>
      <c r="P39" s="2" t="e">
        <f>NA()</f>
        <v>#N/A</v>
      </c>
      <c r="Q39" s="2" t="e">
        <f>NA()</f>
        <v>#N/A</v>
      </c>
      <c r="R39" s="2" t="e">
        <f>NA()</f>
        <v>#N/A</v>
      </c>
      <c r="S39" s="4">
        <v>70.096999999999994</v>
      </c>
      <c r="T39" s="2" t="e">
        <f>NA()</f>
        <v>#N/A</v>
      </c>
      <c r="U39" s="4">
        <v>69.727000000000004</v>
      </c>
      <c r="V39" s="4">
        <v>69.647000000000006</v>
      </c>
      <c r="W39" s="4">
        <v>69.917000000000002</v>
      </c>
      <c r="X39" s="4">
        <v>70.186999999999998</v>
      </c>
      <c r="Y39" s="4">
        <v>70.667000000000002</v>
      </c>
      <c r="Z39" s="4">
        <v>70.247</v>
      </c>
      <c r="AA39" s="4">
        <v>69.727000000000004</v>
      </c>
      <c r="AB39" s="4">
        <v>71.486999999999995</v>
      </c>
      <c r="AC39" s="4">
        <v>70.997</v>
      </c>
      <c r="AD39" s="4">
        <v>70.706999999999994</v>
      </c>
      <c r="AE39" s="4">
        <v>70.456999999999994</v>
      </c>
      <c r="AF39" s="4">
        <v>69.927000000000007</v>
      </c>
      <c r="AG39" s="4">
        <v>69.816999999999993</v>
      </c>
    </row>
    <row r="40" spans="1:33">
      <c r="A40" s="9" t="s">
        <v>91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AG41"/>
    <mergeCell ref="A3:AG3"/>
    <mergeCell ref="A6:AG6"/>
    <mergeCell ref="A7:AG7"/>
    <mergeCell ref="A37:AG37"/>
    <mergeCell ref="A40:AG40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M995"/>
  <sheetViews>
    <sheetView workbookViewId="0"/>
  </sheetViews>
  <sheetFormatPr defaultColWidth="9.140625" defaultRowHeight="15"/>
  <cols>
    <col min="1" max="1" width="25.5703125" customWidth="1"/>
    <col min="2" max="6" width="9.140625" customWidth="1"/>
    <col min="7" max="7" width="12.42578125" customWidth="1"/>
    <col min="8" max="170" width="9.140625" customWidth="1"/>
  </cols>
  <sheetData>
    <row r="1" spans="1:169">
      <c r="A1" t="s">
        <v>92</v>
      </c>
      <c r="B1" t="s">
        <v>93</v>
      </c>
      <c r="C1" t="s">
        <v>2</v>
      </c>
      <c r="D1" t="s">
        <v>94</v>
      </c>
      <c r="E1" t="s">
        <v>4</v>
      </c>
      <c r="F1" t="s">
        <v>95</v>
      </c>
      <c r="G1" t="s">
        <v>6</v>
      </c>
      <c r="H1" t="s">
        <v>96</v>
      </c>
    </row>
    <row r="3" spans="1:169">
      <c r="A3" s="10" t="s">
        <v>97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</row>
    <row r="4" spans="1:169">
      <c r="A4" s="1" t="s">
        <v>9</v>
      </c>
      <c r="B4" s="3">
        <f>DATE(2003,1,1)</f>
        <v>37622</v>
      </c>
      <c r="C4" s="3">
        <f>DATE(2003,2,1)</f>
        <v>37653</v>
      </c>
      <c r="D4" s="3">
        <f>DATE(2003,3,1)</f>
        <v>37681</v>
      </c>
      <c r="E4" s="3">
        <f>DATE(2003,4,1)</f>
        <v>37712</v>
      </c>
      <c r="F4" s="3">
        <f>DATE(2003,5,1)</f>
        <v>37742</v>
      </c>
      <c r="G4" s="3">
        <f>DATE(2003,6,1)</f>
        <v>37773</v>
      </c>
      <c r="H4" s="3">
        <f>DATE(2003,7,1)</f>
        <v>37803</v>
      </c>
      <c r="I4" s="3">
        <f>DATE(2003,8,1)</f>
        <v>37834</v>
      </c>
      <c r="J4" s="3">
        <f>DATE(2003,9,1)</f>
        <v>37865</v>
      </c>
      <c r="K4" s="3">
        <f>DATE(2003,10,1)</f>
        <v>37895</v>
      </c>
      <c r="L4" s="3">
        <f>DATE(2003,11,1)</f>
        <v>37926</v>
      </c>
      <c r="M4" s="3">
        <f>DATE(2003,12,1)</f>
        <v>37956</v>
      </c>
      <c r="N4" s="3">
        <f>DATE(2004,1,1)</f>
        <v>37987</v>
      </c>
      <c r="O4" s="3">
        <f>DATE(2004,2,1)</f>
        <v>38018</v>
      </c>
      <c r="P4" s="3">
        <f>DATE(2004,3,1)</f>
        <v>38047</v>
      </c>
      <c r="Q4" s="3">
        <f>DATE(2004,4,1)</f>
        <v>38078</v>
      </c>
      <c r="R4" s="3">
        <f>DATE(2004,5,1)</f>
        <v>38108</v>
      </c>
      <c r="S4" s="3">
        <f>DATE(2004,6,1)</f>
        <v>38139</v>
      </c>
      <c r="T4" s="3">
        <f>DATE(2004,7,1)</f>
        <v>38169</v>
      </c>
      <c r="U4" s="3">
        <f>DATE(2004,8,1)</f>
        <v>38200</v>
      </c>
      <c r="V4" s="3">
        <f>DATE(2004,9,1)</f>
        <v>38231</v>
      </c>
      <c r="W4" s="3">
        <f>DATE(2004,10,1)</f>
        <v>38261</v>
      </c>
      <c r="X4" s="3">
        <f>DATE(2004,11,1)</f>
        <v>38292</v>
      </c>
      <c r="Y4" s="3">
        <f>DATE(2004,12,1)</f>
        <v>38322</v>
      </c>
      <c r="Z4" s="3">
        <f>DATE(2005,1,1)</f>
        <v>38353</v>
      </c>
      <c r="AA4" s="3">
        <f>DATE(2005,2,1)</f>
        <v>38384</v>
      </c>
      <c r="AB4" s="3">
        <f>DATE(2005,3,1)</f>
        <v>38412</v>
      </c>
      <c r="AC4" s="3">
        <f>DATE(2005,4,1)</f>
        <v>38443</v>
      </c>
      <c r="AD4" s="3">
        <f>DATE(2005,5,1)</f>
        <v>38473</v>
      </c>
      <c r="AE4" s="3">
        <f>DATE(2005,6,1)</f>
        <v>38504</v>
      </c>
      <c r="AF4" s="3">
        <f>DATE(2005,7,1)</f>
        <v>38534</v>
      </c>
      <c r="AG4" s="3">
        <f>DATE(2005,8,1)</f>
        <v>38565</v>
      </c>
      <c r="AH4" s="3">
        <f>DATE(2005,9,1)</f>
        <v>38596</v>
      </c>
      <c r="AI4" s="3">
        <f>DATE(2005,10,1)</f>
        <v>38626</v>
      </c>
      <c r="AJ4" s="3">
        <f>DATE(2005,11,1)</f>
        <v>38657</v>
      </c>
      <c r="AK4" s="3">
        <f>DATE(2005,12,1)</f>
        <v>38687</v>
      </c>
      <c r="AL4" s="3">
        <f>DATE(2006,1,1)</f>
        <v>38718</v>
      </c>
      <c r="AM4" s="3">
        <f>DATE(2006,2,1)</f>
        <v>38749</v>
      </c>
      <c r="AN4" s="3">
        <f>DATE(2006,3,1)</f>
        <v>38777</v>
      </c>
      <c r="AO4" s="3">
        <f>DATE(2006,4,1)</f>
        <v>38808</v>
      </c>
      <c r="AP4" s="3">
        <f>DATE(2006,5,1)</f>
        <v>38838</v>
      </c>
      <c r="AQ4" s="3">
        <f>DATE(2006,6,1)</f>
        <v>38869</v>
      </c>
      <c r="AR4" s="3">
        <f>DATE(2006,7,1)</f>
        <v>38899</v>
      </c>
      <c r="AS4" s="3">
        <f>DATE(2006,8,1)</f>
        <v>38930</v>
      </c>
      <c r="AT4" s="3">
        <f>DATE(2006,9,1)</f>
        <v>38961</v>
      </c>
      <c r="AU4" s="3">
        <f>DATE(2006,10,1)</f>
        <v>38991</v>
      </c>
      <c r="AV4" s="3">
        <f>DATE(2006,11,1)</f>
        <v>39022</v>
      </c>
      <c r="AW4" s="3">
        <f>DATE(2006,12,1)</f>
        <v>39052</v>
      </c>
      <c r="AX4" s="3">
        <f>DATE(2007,1,1)</f>
        <v>39083</v>
      </c>
      <c r="AY4" s="3">
        <f>DATE(2007,2,1)</f>
        <v>39114</v>
      </c>
      <c r="AZ4" s="3">
        <f>DATE(2007,3,1)</f>
        <v>39142</v>
      </c>
      <c r="BA4" s="3">
        <f>DATE(2007,4,1)</f>
        <v>39173</v>
      </c>
      <c r="BB4" s="3">
        <f>DATE(2007,5,1)</f>
        <v>39203</v>
      </c>
      <c r="BC4" s="3">
        <f>DATE(2007,6,1)</f>
        <v>39234</v>
      </c>
      <c r="BD4" s="3">
        <f>DATE(2007,7,1)</f>
        <v>39264</v>
      </c>
      <c r="BE4" s="3">
        <f>DATE(2007,8,1)</f>
        <v>39295</v>
      </c>
      <c r="BF4" s="3">
        <f>DATE(2007,9,1)</f>
        <v>39326</v>
      </c>
      <c r="BG4" s="3">
        <f>DATE(2007,10,1)</f>
        <v>39356</v>
      </c>
      <c r="BH4" s="3">
        <f>DATE(2007,11,1)</f>
        <v>39387</v>
      </c>
      <c r="BI4" s="3">
        <f>DATE(2007,12,1)</f>
        <v>39417</v>
      </c>
      <c r="BJ4" s="3">
        <f>DATE(2008,1,1)</f>
        <v>39448</v>
      </c>
      <c r="BK4" s="3">
        <f>DATE(2008,2,1)</f>
        <v>39479</v>
      </c>
      <c r="BL4" s="3">
        <f>DATE(2008,3,1)</f>
        <v>39508</v>
      </c>
      <c r="BM4" s="3">
        <f>DATE(2008,4,1)</f>
        <v>39539</v>
      </c>
      <c r="BN4" s="3">
        <f>DATE(2008,5,1)</f>
        <v>39569</v>
      </c>
      <c r="BO4" s="3">
        <f>DATE(2008,6,1)</f>
        <v>39600</v>
      </c>
      <c r="BP4" s="3">
        <f>DATE(2008,7,1)</f>
        <v>39630</v>
      </c>
      <c r="BQ4" s="3">
        <f>DATE(2008,8,1)</f>
        <v>39661</v>
      </c>
      <c r="BR4" s="3">
        <f>DATE(2008,9,1)</f>
        <v>39692</v>
      </c>
      <c r="BS4" s="3">
        <f>DATE(2008,10,1)</f>
        <v>39722</v>
      </c>
      <c r="BT4" s="3">
        <f>DATE(2008,11,1)</f>
        <v>39753</v>
      </c>
      <c r="BU4" s="3">
        <f>DATE(2008,12,1)</f>
        <v>39783</v>
      </c>
      <c r="BV4" s="3">
        <f>DATE(2009,1,1)</f>
        <v>39814</v>
      </c>
      <c r="BW4" s="3">
        <f>DATE(2009,2,1)</f>
        <v>39845</v>
      </c>
      <c r="BX4" s="3">
        <f>DATE(2009,3,1)</f>
        <v>39873</v>
      </c>
      <c r="BY4" s="3">
        <f>DATE(2009,4,1)</f>
        <v>39904</v>
      </c>
      <c r="BZ4" s="3">
        <f>DATE(2009,5,1)</f>
        <v>39934</v>
      </c>
      <c r="CA4" s="3">
        <f>DATE(2009,6,1)</f>
        <v>39965</v>
      </c>
      <c r="CB4" s="3">
        <f>DATE(2009,7,1)</f>
        <v>39995</v>
      </c>
      <c r="CC4" s="3">
        <f>DATE(2009,8,1)</f>
        <v>40026</v>
      </c>
      <c r="CD4" s="3">
        <f>DATE(2009,9,1)</f>
        <v>40057</v>
      </c>
      <c r="CE4" s="3">
        <f>DATE(2009,10,1)</f>
        <v>40087</v>
      </c>
      <c r="CF4" s="3">
        <f>DATE(2009,11,1)</f>
        <v>40118</v>
      </c>
      <c r="CG4" s="3">
        <f>DATE(2009,12,1)</f>
        <v>40148</v>
      </c>
      <c r="CH4" s="3">
        <f>DATE(2010,1,1)</f>
        <v>40179</v>
      </c>
      <c r="CI4" s="3">
        <f>DATE(2010,2,1)</f>
        <v>40210</v>
      </c>
      <c r="CJ4" s="3">
        <f>DATE(2010,3,1)</f>
        <v>40238</v>
      </c>
      <c r="CK4" s="3">
        <f>DATE(2010,4,1)</f>
        <v>40269</v>
      </c>
      <c r="CL4" s="3">
        <f>DATE(2010,5,1)</f>
        <v>40299</v>
      </c>
      <c r="CM4" s="3">
        <f>DATE(2010,6,1)</f>
        <v>40330</v>
      </c>
      <c r="CN4" s="3">
        <f>DATE(2010,7,1)</f>
        <v>40360</v>
      </c>
      <c r="CO4" s="3">
        <f>DATE(2010,8,1)</f>
        <v>40391</v>
      </c>
      <c r="CP4" s="3">
        <f>DATE(2010,9,1)</f>
        <v>40422</v>
      </c>
      <c r="CQ4" s="3">
        <f>DATE(2010,10,1)</f>
        <v>40452</v>
      </c>
      <c r="CR4" s="3">
        <f>DATE(2010,11,1)</f>
        <v>40483</v>
      </c>
      <c r="CS4" s="3">
        <f>DATE(2010,12,1)</f>
        <v>40513</v>
      </c>
      <c r="CT4" s="3">
        <f>DATE(2011,1,1)</f>
        <v>40544</v>
      </c>
      <c r="CU4" s="3">
        <f>DATE(2011,2,1)</f>
        <v>40575</v>
      </c>
      <c r="CV4" s="3">
        <f>DATE(2011,3,1)</f>
        <v>40603</v>
      </c>
      <c r="CW4" s="3">
        <f>DATE(2011,4,1)</f>
        <v>40634</v>
      </c>
      <c r="CX4" s="3">
        <f>DATE(2011,5,1)</f>
        <v>40664</v>
      </c>
      <c r="CY4" s="3">
        <f>DATE(2011,6,1)</f>
        <v>40695</v>
      </c>
      <c r="CZ4" s="3">
        <f>DATE(2011,7,1)</f>
        <v>40725</v>
      </c>
      <c r="DA4" s="3">
        <f>DATE(2011,8,1)</f>
        <v>40756</v>
      </c>
      <c r="DB4" s="3">
        <f>DATE(2011,9,1)</f>
        <v>40787</v>
      </c>
      <c r="DC4" s="3">
        <f>DATE(2011,10,1)</f>
        <v>40817</v>
      </c>
      <c r="DD4" s="3">
        <f>DATE(2011,11,1)</f>
        <v>40848</v>
      </c>
      <c r="DE4" s="3">
        <f>DATE(2011,12,1)</f>
        <v>40878</v>
      </c>
      <c r="DF4" s="3">
        <f>DATE(2012,1,1)</f>
        <v>40909</v>
      </c>
      <c r="DG4" s="3">
        <f>DATE(2012,2,1)</f>
        <v>40940</v>
      </c>
      <c r="DH4" s="3">
        <f>DATE(2012,3,1)</f>
        <v>40969</v>
      </c>
      <c r="DI4" s="3">
        <f>DATE(2012,4,1)</f>
        <v>41000</v>
      </c>
      <c r="DJ4" s="3">
        <f>DATE(2012,5,1)</f>
        <v>41030</v>
      </c>
      <c r="DK4" s="3">
        <f>DATE(2012,6,1)</f>
        <v>41061</v>
      </c>
      <c r="DL4" s="3">
        <f>DATE(2012,7,1)</f>
        <v>41091</v>
      </c>
      <c r="DM4" s="3">
        <f>DATE(2012,8,1)</f>
        <v>41122</v>
      </c>
      <c r="DN4" s="3">
        <f>DATE(2012,9,1)</f>
        <v>41153</v>
      </c>
      <c r="DO4" s="3">
        <f>DATE(2012,10,1)</f>
        <v>41183</v>
      </c>
      <c r="DP4" s="3">
        <f>DATE(2012,11,1)</f>
        <v>41214</v>
      </c>
      <c r="DQ4" s="3">
        <f>DATE(2012,12,1)</f>
        <v>41244</v>
      </c>
      <c r="DR4" s="3">
        <f>DATE(2013,1,1)</f>
        <v>41275</v>
      </c>
      <c r="DS4" s="3">
        <f>DATE(2013,2,1)</f>
        <v>41306</v>
      </c>
      <c r="DT4" s="3">
        <f>DATE(2013,3,1)</f>
        <v>41334</v>
      </c>
      <c r="DU4" s="3">
        <f>DATE(2013,4,1)</f>
        <v>41365</v>
      </c>
      <c r="DV4" s="3">
        <f>DATE(2013,5,1)</f>
        <v>41395</v>
      </c>
      <c r="DW4" s="3">
        <f>DATE(2013,6,1)</f>
        <v>41426</v>
      </c>
      <c r="DX4" s="3">
        <f>DATE(2013,7,1)</f>
        <v>41456</v>
      </c>
      <c r="DY4" s="3">
        <f>DATE(2013,8,1)</f>
        <v>41487</v>
      </c>
      <c r="DZ4" s="3">
        <f>DATE(2013,9,1)</f>
        <v>41518</v>
      </c>
      <c r="EA4" s="3">
        <f>DATE(2013,10,1)</f>
        <v>41548</v>
      </c>
      <c r="EB4" s="3">
        <f>DATE(2013,11,1)</f>
        <v>41579</v>
      </c>
      <c r="EC4" s="3">
        <f>DATE(2013,12,1)</f>
        <v>41609</v>
      </c>
      <c r="ED4" s="3">
        <f>DATE(2014,1,1)</f>
        <v>41640</v>
      </c>
      <c r="EE4" s="3">
        <f>DATE(2014,2,1)</f>
        <v>41671</v>
      </c>
      <c r="EF4" s="3">
        <f>DATE(2014,3,1)</f>
        <v>41699</v>
      </c>
      <c r="EG4" s="3">
        <f>DATE(2014,4,1)</f>
        <v>41730</v>
      </c>
      <c r="EH4" s="3">
        <f>DATE(2014,5,1)</f>
        <v>41760</v>
      </c>
      <c r="EI4" s="3">
        <f>DATE(2014,6,1)</f>
        <v>41791</v>
      </c>
      <c r="EJ4" s="3">
        <f>DATE(2014,7,1)</f>
        <v>41821</v>
      </c>
      <c r="EK4" s="3">
        <f>DATE(2014,8,1)</f>
        <v>41852</v>
      </c>
      <c r="EL4" s="3">
        <f>DATE(2014,9,1)</f>
        <v>41883</v>
      </c>
      <c r="EM4" s="3">
        <f>DATE(2014,10,1)</f>
        <v>41913</v>
      </c>
      <c r="EN4" s="3">
        <f>DATE(2014,11,1)</f>
        <v>41944</v>
      </c>
      <c r="EO4" s="3">
        <f>DATE(2014,12,1)</f>
        <v>41974</v>
      </c>
      <c r="EP4" s="3">
        <f>DATE(2015,1,1)</f>
        <v>42005</v>
      </c>
      <c r="EQ4" s="3">
        <f>DATE(2015,2,1)</f>
        <v>42036</v>
      </c>
      <c r="ER4" s="3">
        <f>DATE(2015,3,1)</f>
        <v>42064</v>
      </c>
      <c r="ES4" s="3">
        <f>DATE(2015,4,1)</f>
        <v>42095</v>
      </c>
      <c r="ET4" s="3">
        <f>DATE(2015,5,1)</f>
        <v>42125</v>
      </c>
      <c r="EU4" s="3">
        <f>DATE(2015,6,1)</f>
        <v>42156</v>
      </c>
      <c r="EV4" s="3">
        <f>DATE(2015,7,1)</f>
        <v>42186</v>
      </c>
      <c r="EW4" s="3">
        <f>DATE(2015,8,1)</f>
        <v>42217</v>
      </c>
      <c r="EX4" s="3">
        <f>DATE(2015,9,1)</f>
        <v>42248</v>
      </c>
      <c r="EY4" s="3">
        <f>DATE(2015,10,1)</f>
        <v>42278</v>
      </c>
      <c r="EZ4" s="3">
        <f>DATE(2015,11,1)</f>
        <v>42309</v>
      </c>
      <c r="FA4" s="3">
        <f>DATE(2015,12,1)</f>
        <v>42339</v>
      </c>
      <c r="FB4" s="3">
        <f>DATE(2016,1,1)</f>
        <v>42370</v>
      </c>
      <c r="FC4" s="3">
        <f>DATE(2016,2,1)</f>
        <v>42401</v>
      </c>
      <c r="FD4" s="3">
        <f>DATE(2016,3,1)</f>
        <v>42430</v>
      </c>
      <c r="FE4" s="3">
        <f>DATE(2016,4,1)</f>
        <v>42461</v>
      </c>
      <c r="FF4" s="3">
        <f>DATE(2016,5,1)</f>
        <v>42491</v>
      </c>
      <c r="FG4" s="3">
        <f>DATE(2016,6,1)</f>
        <v>42522</v>
      </c>
      <c r="FH4" s="3">
        <f>DATE(2016,7,1)</f>
        <v>42552</v>
      </c>
      <c r="FI4" s="3">
        <f>DATE(2016,8,1)</f>
        <v>42583</v>
      </c>
      <c r="FJ4" s="3">
        <f>DATE(2016,9,1)</f>
        <v>42614</v>
      </c>
      <c r="FK4" s="3">
        <f>DATE(2016,10,1)</f>
        <v>42644</v>
      </c>
      <c r="FL4" s="3">
        <f>DATE(2016,11,1)</f>
        <v>42675</v>
      </c>
      <c r="FM4" s="3">
        <f>DATE(2016,12,1)</f>
        <v>42705</v>
      </c>
    </row>
    <row r="5" spans="1:169">
      <c r="A5" s="1" t="s">
        <v>10</v>
      </c>
      <c r="B5" s="4">
        <v>10.88</v>
      </c>
      <c r="C5" s="4">
        <v>10.9</v>
      </c>
      <c r="D5" s="4">
        <v>11.2</v>
      </c>
      <c r="E5" s="4">
        <v>11.1</v>
      </c>
      <c r="F5" s="4">
        <v>11.07</v>
      </c>
      <c r="G5" s="4">
        <v>11.11</v>
      </c>
      <c r="H5" s="4">
        <v>11.18</v>
      </c>
      <c r="I5" s="4">
        <v>11.34</v>
      </c>
      <c r="J5" s="4">
        <v>10.9</v>
      </c>
      <c r="K5" s="4">
        <v>11.09</v>
      </c>
      <c r="L5" s="4">
        <v>11.3</v>
      </c>
      <c r="M5" s="4">
        <v>11.46</v>
      </c>
      <c r="N5" s="4">
        <v>11.49</v>
      </c>
      <c r="O5" s="4">
        <v>11.55</v>
      </c>
      <c r="P5" s="4">
        <v>11.49</v>
      </c>
      <c r="Q5" s="4">
        <v>11.45</v>
      </c>
      <c r="R5" s="4">
        <v>11.35</v>
      </c>
      <c r="S5" s="4">
        <v>11.16</v>
      </c>
      <c r="T5" s="4">
        <v>11.2</v>
      </c>
      <c r="U5" s="4">
        <v>11.05</v>
      </c>
      <c r="V5" s="4">
        <v>10.75</v>
      </c>
      <c r="W5" s="4">
        <v>11.07</v>
      </c>
      <c r="X5" s="4">
        <v>11.2</v>
      </c>
      <c r="Y5" s="4">
        <v>11.28</v>
      </c>
      <c r="Z5" s="4">
        <v>11.26</v>
      </c>
      <c r="AA5" s="4">
        <v>11.38</v>
      </c>
      <c r="AB5" s="4">
        <v>11.53</v>
      </c>
      <c r="AC5" s="4">
        <v>11.57</v>
      </c>
      <c r="AD5" s="4">
        <v>11.59</v>
      </c>
      <c r="AE5" s="4">
        <v>11.48</v>
      </c>
      <c r="AF5" s="4">
        <v>11.36</v>
      </c>
      <c r="AG5" s="4">
        <v>11.08</v>
      </c>
      <c r="AH5" s="4">
        <v>11.23</v>
      </c>
      <c r="AI5" s="4">
        <v>11.27</v>
      </c>
      <c r="AJ5" s="4">
        <v>11.33</v>
      </c>
      <c r="AK5" s="4">
        <v>11.37</v>
      </c>
      <c r="AL5" s="4">
        <v>11.35</v>
      </c>
      <c r="AM5" s="4">
        <v>11.33</v>
      </c>
      <c r="AN5" s="4">
        <v>11.31</v>
      </c>
      <c r="AO5" s="4">
        <v>11.28</v>
      </c>
      <c r="AP5" s="4">
        <v>11.28</v>
      </c>
      <c r="AQ5" s="4">
        <v>11.15</v>
      </c>
      <c r="AR5" s="4">
        <v>11.02</v>
      </c>
      <c r="AS5" s="4">
        <v>10.85</v>
      </c>
      <c r="AT5" s="4">
        <v>10.8</v>
      </c>
      <c r="AU5" s="4">
        <v>10.78</v>
      </c>
      <c r="AV5" s="4">
        <v>10.17</v>
      </c>
      <c r="AW5" s="4">
        <v>11.01</v>
      </c>
      <c r="AX5" s="4">
        <v>11.13</v>
      </c>
      <c r="AY5" s="4">
        <v>11.26</v>
      </c>
      <c r="AZ5" s="4">
        <v>11.33</v>
      </c>
      <c r="BA5" s="4">
        <v>11.41</v>
      </c>
      <c r="BB5" s="4">
        <v>11.55</v>
      </c>
      <c r="BC5" s="4">
        <v>11.48</v>
      </c>
      <c r="BD5" s="4">
        <v>11.43</v>
      </c>
      <c r="BE5" s="4">
        <v>11.26</v>
      </c>
      <c r="BF5" s="4">
        <v>11.2</v>
      </c>
      <c r="BG5" s="4">
        <v>11.48</v>
      </c>
      <c r="BH5" s="2" t="e">
        <f>NA()</f>
        <v>#N/A</v>
      </c>
      <c r="BI5" s="2" t="e">
        <f>NA()</f>
        <v>#N/A</v>
      </c>
      <c r="BJ5" s="4">
        <v>11.23</v>
      </c>
      <c r="BK5" s="4">
        <v>11.39</v>
      </c>
      <c r="BL5" s="4">
        <v>11.47</v>
      </c>
      <c r="BM5" s="4">
        <v>11.52</v>
      </c>
      <c r="BN5" s="4">
        <v>11.54</v>
      </c>
      <c r="BO5" s="4">
        <v>11.53</v>
      </c>
      <c r="BP5" s="4">
        <v>11.38</v>
      </c>
      <c r="BQ5" s="4">
        <v>11.22</v>
      </c>
      <c r="BR5" s="4">
        <v>11.13</v>
      </c>
      <c r="BS5" s="4">
        <v>11.18</v>
      </c>
      <c r="BT5" s="4">
        <v>11.24</v>
      </c>
      <c r="BU5" s="4">
        <v>10.78</v>
      </c>
      <c r="BV5" s="4">
        <v>11.01</v>
      </c>
      <c r="BW5" s="4">
        <v>10.93</v>
      </c>
      <c r="BX5" s="4">
        <v>10.83</v>
      </c>
      <c r="BY5" s="4">
        <v>10.69</v>
      </c>
      <c r="BZ5" s="4">
        <v>10.62</v>
      </c>
      <c r="CA5" s="4">
        <v>10.51</v>
      </c>
      <c r="CB5" s="4">
        <v>10.44</v>
      </c>
      <c r="CC5" s="4">
        <v>10.44</v>
      </c>
      <c r="CD5" s="4">
        <v>10.43</v>
      </c>
      <c r="CE5" s="4">
        <v>10.43</v>
      </c>
      <c r="CF5" s="4">
        <v>10.51</v>
      </c>
      <c r="CG5" s="4">
        <v>10.59</v>
      </c>
      <c r="CH5" s="4">
        <v>10.66</v>
      </c>
      <c r="CI5" s="4">
        <v>10.63</v>
      </c>
      <c r="CJ5" s="4">
        <v>10.6</v>
      </c>
      <c r="CK5" s="4">
        <v>10.56</v>
      </c>
      <c r="CL5" s="4">
        <v>10.54</v>
      </c>
      <c r="CM5" s="4">
        <v>10.52</v>
      </c>
      <c r="CN5" s="4">
        <v>10.42</v>
      </c>
      <c r="CO5" s="4">
        <v>10.31</v>
      </c>
      <c r="CP5" s="4">
        <v>10.23</v>
      </c>
      <c r="CQ5" s="4">
        <v>10.18</v>
      </c>
      <c r="CR5" s="4">
        <v>10.15</v>
      </c>
      <c r="CS5" s="4">
        <v>10.09</v>
      </c>
      <c r="CT5" s="4">
        <v>10.050000000000001</v>
      </c>
      <c r="CU5" s="4">
        <v>10.1</v>
      </c>
      <c r="CV5" s="4">
        <v>10.14</v>
      </c>
      <c r="CW5" s="4">
        <v>10.14</v>
      </c>
      <c r="CX5" s="4">
        <v>9.8800000000000008</v>
      </c>
      <c r="CY5" s="4">
        <v>9.68</v>
      </c>
      <c r="CZ5" s="4">
        <v>9.7100000000000009</v>
      </c>
      <c r="DA5" s="4">
        <v>9.75</v>
      </c>
      <c r="DB5" s="4">
        <v>9.9</v>
      </c>
      <c r="DC5" s="4">
        <v>10.1</v>
      </c>
      <c r="DD5" s="4">
        <v>10.24</v>
      </c>
      <c r="DE5" s="4">
        <v>10.39</v>
      </c>
      <c r="DF5" s="4">
        <v>10.58</v>
      </c>
      <c r="DG5" s="4">
        <v>10.63</v>
      </c>
      <c r="DH5" s="4">
        <v>10.74</v>
      </c>
      <c r="DI5" s="4">
        <v>10.88</v>
      </c>
      <c r="DJ5" s="4">
        <v>10.95</v>
      </c>
      <c r="DK5" s="4">
        <v>10.81</v>
      </c>
      <c r="DL5" s="4">
        <v>10.68</v>
      </c>
      <c r="DM5" s="4">
        <v>10.69</v>
      </c>
      <c r="DN5" s="4">
        <v>10.52</v>
      </c>
      <c r="DO5" s="4">
        <v>10.73</v>
      </c>
      <c r="DP5" s="4">
        <v>10.85</v>
      </c>
      <c r="DQ5" s="4">
        <v>10.92</v>
      </c>
      <c r="DR5" s="4">
        <v>11.04</v>
      </c>
      <c r="DS5" s="4">
        <v>11.17</v>
      </c>
      <c r="DT5" s="4">
        <v>11.08</v>
      </c>
      <c r="DU5" s="4">
        <v>10.89</v>
      </c>
      <c r="DV5" s="4">
        <v>10.67</v>
      </c>
      <c r="DW5" s="4">
        <v>10.41</v>
      </c>
      <c r="DX5" s="4">
        <v>10.210000000000001</v>
      </c>
      <c r="DY5" s="4">
        <v>10.14</v>
      </c>
      <c r="DZ5" s="4">
        <v>10.220000000000001</v>
      </c>
      <c r="EA5" s="4">
        <v>10.33</v>
      </c>
      <c r="EB5" s="4">
        <v>10.32</v>
      </c>
      <c r="EC5" s="4">
        <v>10.44</v>
      </c>
      <c r="ED5" s="4">
        <v>10.62</v>
      </c>
      <c r="EE5" s="4">
        <v>10.6</v>
      </c>
      <c r="EF5" s="4">
        <v>10.45</v>
      </c>
      <c r="EG5" s="4">
        <v>10.39</v>
      </c>
      <c r="EH5" s="4">
        <v>10.42</v>
      </c>
      <c r="EI5" s="4">
        <v>10.41</v>
      </c>
      <c r="EJ5" s="4">
        <v>10.4</v>
      </c>
      <c r="EK5" s="4">
        <v>10.39</v>
      </c>
      <c r="EL5" s="4">
        <v>10.37</v>
      </c>
      <c r="EM5" s="4">
        <v>10.58</v>
      </c>
      <c r="EN5" s="4">
        <v>10.58</v>
      </c>
      <c r="EO5" s="4">
        <v>10.46</v>
      </c>
      <c r="EP5" s="2" t="e">
        <f>NA()</f>
        <v>#N/A</v>
      </c>
      <c r="EQ5" s="2" t="e">
        <f>NA()</f>
        <v>#N/A</v>
      </c>
      <c r="ER5" s="4">
        <v>10.89</v>
      </c>
      <c r="ES5" s="4">
        <v>10.79</v>
      </c>
      <c r="ET5" s="2" t="e">
        <f>NA()</f>
        <v>#N/A</v>
      </c>
      <c r="EU5" s="2" t="e">
        <f>NA()</f>
        <v>#N/A</v>
      </c>
      <c r="EV5" s="4">
        <v>10.71</v>
      </c>
      <c r="EW5" s="2" t="e">
        <f>NA()</f>
        <v>#N/A</v>
      </c>
      <c r="EX5" s="2" t="e">
        <f>NA()</f>
        <v>#N/A</v>
      </c>
      <c r="EY5" s="2" t="e">
        <f>NA()</f>
        <v>#N/A</v>
      </c>
      <c r="EZ5" s="4">
        <v>10.82</v>
      </c>
      <c r="FA5" s="4">
        <v>10.69</v>
      </c>
      <c r="FB5" s="4">
        <v>10.81</v>
      </c>
      <c r="FC5" s="4">
        <v>10.54</v>
      </c>
      <c r="FD5" s="4">
        <v>10.58</v>
      </c>
      <c r="FE5" s="4">
        <v>10.97</v>
      </c>
      <c r="FF5" s="4">
        <v>10.99</v>
      </c>
      <c r="FG5" s="4">
        <v>10.94</v>
      </c>
      <c r="FH5" s="4">
        <v>10.86</v>
      </c>
      <c r="FI5" s="4">
        <v>10.76</v>
      </c>
      <c r="FJ5" s="4">
        <v>10.79</v>
      </c>
      <c r="FK5" s="4">
        <v>10.81</v>
      </c>
      <c r="FL5" s="4">
        <v>10.82</v>
      </c>
      <c r="FM5" s="4">
        <v>10.84</v>
      </c>
    </row>
    <row r="6" spans="1:169">
      <c r="A6" s="9" t="s">
        <v>98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</row>
    <row r="7" spans="1:169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</row>
    <row r="37" spans="1:169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</row>
    <row r="38" spans="1:169">
      <c r="A38" s="1" t="s">
        <v>9</v>
      </c>
      <c r="B38" s="3">
        <f>DATE(2003,1,1)</f>
        <v>37622</v>
      </c>
      <c r="C38" s="3">
        <f>DATE(2003,2,1)</f>
        <v>37653</v>
      </c>
      <c r="D38" s="3">
        <f>DATE(2003,3,1)</f>
        <v>37681</v>
      </c>
      <c r="E38" s="3">
        <f>DATE(2003,4,1)</f>
        <v>37712</v>
      </c>
      <c r="F38" s="3">
        <f>DATE(2003,5,1)</f>
        <v>37742</v>
      </c>
      <c r="G38" s="3">
        <f>DATE(2003,6,1)</f>
        <v>37773</v>
      </c>
      <c r="H38" s="3">
        <f>DATE(2003,7,1)</f>
        <v>37803</v>
      </c>
      <c r="I38" s="3">
        <f>DATE(2003,8,1)</f>
        <v>37834</v>
      </c>
      <c r="J38" s="3">
        <f>DATE(2003,9,1)</f>
        <v>37865</v>
      </c>
      <c r="K38" s="3">
        <f>DATE(2003,10,1)</f>
        <v>37895</v>
      </c>
      <c r="L38" s="3">
        <f>DATE(2003,11,1)</f>
        <v>37926</v>
      </c>
      <c r="M38" s="3">
        <f>DATE(2003,12,1)</f>
        <v>37956</v>
      </c>
      <c r="N38" s="3">
        <f>DATE(2004,1,1)</f>
        <v>37987</v>
      </c>
      <c r="O38" s="3">
        <f>DATE(2004,2,1)</f>
        <v>38018</v>
      </c>
      <c r="P38" s="3">
        <f>DATE(2004,3,1)</f>
        <v>38047</v>
      </c>
      <c r="Q38" s="3">
        <f>DATE(2004,4,1)</f>
        <v>38078</v>
      </c>
      <c r="R38" s="3">
        <f>DATE(2004,5,1)</f>
        <v>38108</v>
      </c>
      <c r="S38" s="3">
        <f>DATE(2004,6,1)</f>
        <v>38139</v>
      </c>
      <c r="T38" s="3">
        <f>DATE(2004,7,1)</f>
        <v>38169</v>
      </c>
      <c r="U38" s="3">
        <f>DATE(2004,8,1)</f>
        <v>38200</v>
      </c>
      <c r="V38" s="3">
        <f>DATE(2004,9,1)</f>
        <v>38231</v>
      </c>
      <c r="W38" s="3">
        <f>DATE(2004,10,1)</f>
        <v>38261</v>
      </c>
      <c r="X38" s="3">
        <f>DATE(2004,11,1)</f>
        <v>38292</v>
      </c>
      <c r="Y38" s="3">
        <f>DATE(2004,12,1)</f>
        <v>38322</v>
      </c>
      <c r="Z38" s="3">
        <f>DATE(2005,1,1)</f>
        <v>38353</v>
      </c>
      <c r="AA38" s="3">
        <f>DATE(2005,2,1)</f>
        <v>38384</v>
      </c>
      <c r="AB38" s="3">
        <f>DATE(2005,3,1)</f>
        <v>38412</v>
      </c>
      <c r="AC38" s="3">
        <f>DATE(2005,4,1)</f>
        <v>38443</v>
      </c>
      <c r="AD38" s="3">
        <f>DATE(2005,5,1)</f>
        <v>38473</v>
      </c>
      <c r="AE38" s="3">
        <f>DATE(2005,6,1)</f>
        <v>38504</v>
      </c>
      <c r="AF38" s="3">
        <f>DATE(2005,7,1)</f>
        <v>38534</v>
      </c>
      <c r="AG38" s="3">
        <f>DATE(2005,8,1)</f>
        <v>38565</v>
      </c>
      <c r="AH38" s="3">
        <f>DATE(2005,9,1)</f>
        <v>38596</v>
      </c>
      <c r="AI38" s="3">
        <f>DATE(2005,10,1)</f>
        <v>38626</v>
      </c>
      <c r="AJ38" s="3">
        <f>DATE(2005,11,1)</f>
        <v>38657</v>
      </c>
      <c r="AK38" s="3">
        <f>DATE(2005,12,1)</f>
        <v>38687</v>
      </c>
      <c r="AL38" s="3">
        <f>DATE(2006,1,1)</f>
        <v>38718</v>
      </c>
      <c r="AM38" s="3">
        <f>DATE(2006,2,1)</f>
        <v>38749</v>
      </c>
      <c r="AN38" s="3">
        <f>DATE(2006,3,1)</f>
        <v>38777</v>
      </c>
      <c r="AO38" s="3">
        <f>DATE(2006,4,1)</f>
        <v>38808</v>
      </c>
      <c r="AP38" s="3">
        <f>DATE(2006,5,1)</f>
        <v>38838</v>
      </c>
      <c r="AQ38" s="3">
        <f>DATE(2006,6,1)</f>
        <v>38869</v>
      </c>
      <c r="AR38" s="3">
        <f>DATE(2006,7,1)</f>
        <v>38899</v>
      </c>
      <c r="AS38" s="3">
        <f>DATE(2006,8,1)</f>
        <v>38930</v>
      </c>
      <c r="AT38" s="3">
        <f>DATE(2006,9,1)</f>
        <v>38961</v>
      </c>
      <c r="AU38" s="3">
        <f>DATE(2006,10,1)</f>
        <v>38991</v>
      </c>
      <c r="AV38" s="3">
        <f>DATE(2006,11,1)</f>
        <v>39022</v>
      </c>
      <c r="AW38" s="3">
        <f>DATE(2006,12,1)</f>
        <v>39052</v>
      </c>
      <c r="AX38" s="3">
        <f>DATE(2007,1,1)</f>
        <v>39083</v>
      </c>
      <c r="AY38" s="3">
        <f>DATE(2007,2,1)</f>
        <v>39114</v>
      </c>
      <c r="AZ38" s="3">
        <f>DATE(2007,3,1)</f>
        <v>39142</v>
      </c>
      <c r="BA38" s="3">
        <f>DATE(2007,4,1)</f>
        <v>39173</v>
      </c>
      <c r="BB38" s="3">
        <f>DATE(2007,5,1)</f>
        <v>39203</v>
      </c>
      <c r="BC38" s="3">
        <f>DATE(2007,6,1)</f>
        <v>39234</v>
      </c>
      <c r="BD38" s="3">
        <f>DATE(2007,7,1)</f>
        <v>39264</v>
      </c>
      <c r="BE38" s="3">
        <f>DATE(2007,8,1)</f>
        <v>39295</v>
      </c>
      <c r="BF38" s="3">
        <f>DATE(2007,9,1)</f>
        <v>39326</v>
      </c>
      <c r="BG38" s="3">
        <f>DATE(2007,10,1)</f>
        <v>39356</v>
      </c>
      <c r="BH38" s="3">
        <f>DATE(2007,11,1)</f>
        <v>39387</v>
      </c>
      <c r="BI38" s="3">
        <f>DATE(2007,12,1)</f>
        <v>39417</v>
      </c>
      <c r="BJ38" s="3">
        <f>DATE(2008,1,1)</f>
        <v>39448</v>
      </c>
      <c r="BK38" s="3">
        <f>DATE(2008,2,1)</f>
        <v>39479</v>
      </c>
      <c r="BL38" s="3">
        <f>DATE(2008,3,1)</f>
        <v>39508</v>
      </c>
      <c r="BM38" s="3">
        <f>DATE(2008,4,1)</f>
        <v>39539</v>
      </c>
      <c r="BN38" s="3">
        <f>DATE(2008,5,1)</f>
        <v>39569</v>
      </c>
      <c r="BO38" s="3">
        <f>DATE(2008,6,1)</f>
        <v>39600</v>
      </c>
      <c r="BP38" s="3">
        <f>DATE(2008,7,1)</f>
        <v>39630</v>
      </c>
      <c r="BQ38" s="3">
        <f>DATE(2008,8,1)</f>
        <v>39661</v>
      </c>
      <c r="BR38" s="3">
        <f>DATE(2008,9,1)</f>
        <v>39692</v>
      </c>
      <c r="BS38" s="3">
        <f>DATE(2008,10,1)</f>
        <v>39722</v>
      </c>
      <c r="BT38" s="3">
        <f>DATE(2008,11,1)</f>
        <v>39753</v>
      </c>
      <c r="BU38" s="3">
        <f>DATE(2008,12,1)</f>
        <v>39783</v>
      </c>
      <c r="BV38" s="3">
        <f>DATE(2009,1,1)</f>
        <v>39814</v>
      </c>
      <c r="BW38" s="3">
        <f>DATE(2009,2,1)</f>
        <v>39845</v>
      </c>
      <c r="BX38" s="3">
        <f>DATE(2009,3,1)</f>
        <v>39873</v>
      </c>
      <c r="BY38" s="3">
        <f>DATE(2009,4,1)</f>
        <v>39904</v>
      </c>
      <c r="BZ38" s="3">
        <f>DATE(2009,5,1)</f>
        <v>39934</v>
      </c>
      <c r="CA38" s="3">
        <f>DATE(2009,6,1)</f>
        <v>39965</v>
      </c>
      <c r="CB38" s="3">
        <f>DATE(2009,7,1)</f>
        <v>39995</v>
      </c>
      <c r="CC38" s="3">
        <f>DATE(2009,8,1)</f>
        <v>40026</v>
      </c>
      <c r="CD38" s="3">
        <f>DATE(2009,9,1)</f>
        <v>40057</v>
      </c>
      <c r="CE38" s="3">
        <f>DATE(2009,10,1)</f>
        <v>40087</v>
      </c>
      <c r="CF38" s="3">
        <f>DATE(2009,11,1)</f>
        <v>40118</v>
      </c>
      <c r="CG38" s="3">
        <f>DATE(2009,12,1)</f>
        <v>40148</v>
      </c>
      <c r="CH38" s="3">
        <f>DATE(2010,1,1)</f>
        <v>40179</v>
      </c>
      <c r="CI38" s="3">
        <f>DATE(2010,2,1)</f>
        <v>40210</v>
      </c>
      <c r="CJ38" s="3">
        <f>DATE(2010,3,1)</f>
        <v>40238</v>
      </c>
      <c r="CK38" s="3">
        <f>DATE(2010,4,1)</f>
        <v>40269</v>
      </c>
      <c r="CL38" s="3">
        <f>DATE(2010,5,1)</f>
        <v>40299</v>
      </c>
      <c r="CM38" s="3">
        <f>DATE(2010,6,1)</f>
        <v>40330</v>
      </c>
      <c r="CN38" s="3">
        <f>DATE(2010,7,1)</f>
        <v>40360</v>
      </c>
      <c r="CO38" s="3">
        <f>DATE(2010,8,1)</f>
        <v>40391</v>
      </c>
      <c r="CP38" s="3">
        <f>DATE(2010,9,1)</f>
        <v>40422</v>
      </c>
      <c r="CQ38" s="3">
        <f>DATE(2010,10,1)</f>
        <v>40452</v>
      </c>
      <c r="CR38" s="3">
        <f>DATE(2010,11,1)</f>
        <v>40483</v>
      </c>
      <c r="CS38" s="3">
        <f>DATE(2010,12,1)</f>
        <v>40513</v>
      </c>
      <c r="CT38" s="3">
        <f>DATE(2011,1,1)</f>
        <v>40544</v>
      </c>
      <c r="CU38" s="3">
        <f>DATE(2011,2,1)</f>
        <v>40575</v>
      </c>
      <c r="CV38" s="3">
        <f>DATE(2011,3,1)</f>
        <v>40603</v>
      </c>
      <c r="CW38" s="3">
        <f>DATE(2011,4,1)</f>
        <v>40634</v>
      </c>
      <c r="CX38" s="3">
        <f>DATE(2011,5,1)</f>
        <v>40664</v>
      </c>
      <c r="CY38" s="3">
        <f>DATE(2011,6,1)</f>
        <v>40695</v>
      </c>
      <c r="CZ38" s="3">
        <f>DATE(2011,7,1)</f>
        <v>40725</v>
      </c>
      <c r="DA38" s="3">
        <f>DATE(2011,8,1)</f>
        <v>40756</v>
      </c>
      <c r="DB38" s="3">
        <f>DATE(2011,9,1)</f>
        <v>40787</v>
      </c>
      <c r="DC38" s="3">
        <f>DATE(2011,10,1)</f>
        <v>40817</v>
      </c>
      <c r="DD38" s="3">
        <f>DATE(2011,11,1)</f>
        <v>40848</v>
      </c>
      <c r="DE38" s="3">
        <f>DATE(2011,12,1)</f>
        <v>40878</v>
      </c>
      <c r="DF38" s="3">
        <f>DATE(2012,1,1)</f>
        <v>40909</v>
      </c>
      <c r="DG38" s="3">
        <f>DATE(2012,2,1)</f>
        <v>40940</v>
      </c>
      <c r="DH38" s="3">
        <f>DATE(2012,3,1)</f>
        <v>40969</v>
      </c>
      <c r="DI38" s="3">
        <f>DATE(2012,4,1)</f>
        <v>41000</v>
      </c>
      <c r="DJ38" s="3">
        <f>DATE(2012,5,1)</f>
        <v>41030</v>
      </c>
      <c r="DK38" s="3">
        <f>DATE(2012,6,1)</f>
        <v>41061</v>
      </c>
      <c r="DL38" s="3">
        <f>DATE(2012,7,1)</f>
        <v>41091</v>
      </c>
      <c r="DM38" s="3">
        <f>DATE(2012,8,1)</f>
        <v>41122</v>
      </c>
      <c r="DN38" s="3">
        <f>DATE(2012,9,1)</f>
        <v>41153</v>
      </c>
      <c r="DO38" s="3">
        <f>DATE(2012,10,1)</f>
        <v>41183</v>
      </c>
      <c r="DP38" s="3">
        <f>DATE(2012,11,1)</f>
        <v>41214</v>
      </c>
      <c r="DQ38" s="3">
        <f>DATE(2012,12,1)</f>
        <v>41244</v>
      </c>
      <c r="DR38" s="3">
        <f>DATE(2013,1,1)</f>
        <v>41275</v>
      </c>
      <c r="DS38" s="3">
        <f>DATE(2013,2,1)</f>
        <v>41306</v>
      </c>
      <c r="DT38" s="3">
        <f>DATE(2013,3,1)</f>
        <v>41334</v>
      </c>
      <c r="DU38" s="3">
        <f>DATE(2013,4,1)</f>
        <v>41365</v>
      </c>
      <c r="DV38" s="3">
        <f>DATE(2013,5,1)</f>
        <v>41395</v>
      </c>
      <c r="DW38" s="3">
        <f>DATE(2013,6,1)</f>
        <v>41426</v>
      </c>
      <c r="DX38" s="3">
        <f>DATE(2013,7,1)</f>
        <v>41456</v>
      </c>
      <c r="DY38" s="3">
        <f>DATE(2013,8,1)</f>
        <v>41487</v>
      </c>
      <c r="DZ38" s="3">
        <f>DATE(2013,9,1)</f>
        <v>41518</v>
      </c>
      <c r="EA38" s="3">
        <f>DATE(2013,10,1)</f>
        <v>41548</v>
      </c>
      <c r="EB38" s="3">
        <f>DATE(2013,11,1)</f>
        <v>41579</v>
      </c>
      <c r="EC38" s="3">
        <f>DATE(2013,12,1)</f>
        <v>41609</v>
      </c>
      <c r="ED38" s="3">
        <f>DATE(2014,1,1)</f>
        <v>41640</v>
      </c>
      <c r="EE38" s="3">
        <f>DATE(2014,2,1)</f>
        <v>41671</v>
      </c>
      <c r="EF38" s="3">
        <f>DATE(2014,3,1)</f>
        <v>41699</v>
      </c>
      <c r="EG38" s="3">
        <f>DATE(2014,4,1)</f>
        <v>41730</v>
      </c>
      <c r="EH38" s="3">
        <f>DATE(2014,5,1)</f>
        <v>41760</v>
      </c>
      <c r="EI38" s="3">
        <f>DATE(2014,6,1)</f>
        <v>41791</v>
      </c>
      <c r="EJ38" s="3">
        <f>DATE(2014,7,1)</f>
        <v>41821</v>
      </c>
      <c r="EK38" s="3">
        <f>DATE(2014,8,1)</f>
        <v>41852</v>
      </c>
      <c r="EL38" s="3">
        <f>DATE(2014,9,1)</f>
        <v>41883</v>
      </c>
      <c r="EM38" s="3">
        <f>DATE(2014,10,1)</f>
        <v>41913</v>
      </c>
      <c r="EN38" s="3">
        <f>DATE(2014,11,1)</f>
        <v>41944</v>
      </c>
      <c r="EO38" s="3">
        <f>DATE(2014,12,1)</f>
        <v>41974</v>
      </c>
      <c r="EP38" s="3">
        <f>DATE(2015,1,1)</f>
        <v>42005</v>
      </c>
      <c r="EQ38" s="3">
        <f>DATE(2015,2,1)</f>
        <v>42036</v>
      </c>
      <c r="ER38" s="3">
        <f>DATE(2015,3,1)</f>
        <v>42064</v>
      </c>
      <c r="ES38" s="3">
        <f>DATE(2015,4,1)</f>
        <v>42095</v>
      </c>
      <c r="ET38" s="3">
        <f>DATE(2015,5,1)</f>
        <v>42125</v>
      </c>
      <c r="EU38" s="3">
        <f>DATE(2015,6,1)</f>
        <v>42156</v>
      </c>
      <c r="EV38" s="3">
        <f>DATE(2015,7,1)</f>
        <v>42186</v>
      </c>
      <c r="EW38" s="3">
        <f>DATE(2015,8,1)</f>
        <v>42217</v>
      </c>
      <c r="EX38" s="3">
        <f>DATE(2015,9,1)</f>
        <v>42248</v>
      </c>
      <c r="EY38" s="3">
        <f>DATE(2015,10,1)</f>
        <v>42278</v>
      </c>
      <c r="EZ38" s="3">
        <f>DATE(2015,11,1)</f>
        <v>42309</v>
      </c>
      <c r="FA38" s="3">
        <f>DATE(2015,12,1)</f>
        <v>42339</v>
      </c>
      <c r="FB38" s="3">
        <f>DATE(2016,1,1)</f>
        <v>42370</v>
      </c>
      <c r="FC38" s="3">
        <f>DATE(2016,2,1)</f>
        <v>42401</v>
      </c>
      <c r="FD38" s="3">
        <f>DATE(2016,3,1)</f>
        <v>42430</v>
      </c>
      <c r="FE38" s="3">
        <f>DATE(2016,4,1)</f>
        <v>42461</v>
      </c>
      <c r="FF38" s="3">
        <f>DATE(2016,5,1)</f>
        <v>42491</v>
      </c>
      <c r="FG38" s="3">
        <f>DATE(2016,6,1)</f>
        <v>42522</v>
      </c>
      <c r="FH38" s="3">
        <f>DATE(2016,7,1)</f>
        <v>42552</v>
      </c>
      <c r="FI38" s="3">
        <f>DATE(2016,8,1)</f>
        <v>42583</v>
      </c>
      <c r="FJ38" s="3">
        <f>DATE(2016,9,1)</f>
        <v>42614</v>
      </c>
      <c r="FK38" s="3">
        <f>DATE(2016,10,1)</f>
        <v>42644</v>
      </c>
      <c r="FL38" s="3">
        <f>DATE(2016,11,1)</f>
        <v>42675</v>
      </c>
      <c r="FM38" s="3">
        <f>DATE(2016,12,1)</f>
        <v>42705</v>
      </c>
    </row>
    <row r="39" spans="1:169">
      <c r="A39" s="1" t="s">
        <v>10</v>
      </c>
      <c r="B39" s="4">
        <v>47.215000000000003</v>
      </c>
      <c r="C39" s="4">
        <v>47.195</v>
      </c>
      <c r="D39" s="4">
        <v>46.895000000000003</v>
      </c>
      <c r="E39" s="4">
        <v>46.994999999999997</v>
      </c>
      <c r="F39" s="4">
        <v>47.024999999999999</v>
      </c>
      <c r="G39" s="4">
        <v>46.984999999999999</v>
      </c>
      <c r="H39" s="4">
        <v>46.914999999999999</v>
      </c>
      <c r="I39" s="4">
        <v>46.755000000000003</v>
      </c>
      <c r="J39" s="4">
        <v>47.195</v>
      </c>
      <c r="K39" s="4">
        <v>47.005000000000003</v>
      </c>
      <c r="L39" s="4">
        <v>46.795000000000002</v>
      </c>
      <c r="M39" s="4">
        <v>46.634999999999998</v>
      </c>
      <c r="N39" s="4">
        <v>46.604999999999997</v>
      </c>
      <c r="O39" s="4">
        <v>46.545000000000002</v>
      </c>
      <c r="P39" s="4">
        <v>46.604999999999997</v>
      </c>
      <c r="Q39" s="4">
        <v>46.645000000000003</v>
      </c>
      <c r="R39" s="4">
        <v>46.744999999999997</v>
      </c>
      <c r="S39" s="4">
        <v>46.935000000000002</v>
      </c>
      <c r="T39" s="4">
        <v>46.895000000000003</v>
      </c>
      <c r="U39" s="4">
        <v>47.045000000000002</v>
      </c>
      <c r="V39" s="4">
        <v>47.344999999999999</v>
      </c>
      <c r="W39" s="4">
        <v>47.024999999999999</v>
      </c>
      <c r="X39" s="4">
        <v>46.895000000000003</v>
      </c>
      <c r="Y39" s="4">
        <v>46.814999999999998</v>
      </c>
      <c r="Z39" s="4">
        <v>46.835000000000001</v>
      </c>
      <c r="AA39" s="4">
        <v>46.715000000000003</v>
      </c>
      <c r="AB39" s="4">
        <v>46.564999999999998</v>
      </c>
      <c r="AC39" s="4">
        <v>46.524999999999999</v>
      </c>
      <c r="AD39" s="4">
        <v>46.505000000000003</v>
      </c>
      <c r="AE39" s="4">
        <v>46.615000000000002</v>
      </c>
      <c r="AF39" s="4">
        <v>46.734999999999999</v>
      </c>
      <c r="AG39" s="4">
        <v>47.015000000000001</v>
      </c>
      <c r="AH39" s="4">
        <v>46.865000000000002</v>
      </c>
      <c r="AI39" s="4">
        <v>46.825000000000003</v>
      </c>
      <c r="AJ39" s="4">
        <v>46.765000000000001</v>
      </c>
      <c r="AK39" s="4">
        <v>46.725000000000001</v>
      </c>
      <c r="AL39" s="4">
        <v>46.744999999999997</v>
      </c>
      <c r="AM39" s="4">
        <v>46.765000000000001</v>
      </c>
      <c r="AN39" s="4">
        <v>46.784999999999997</v>
      </c>
      <c r="AO39" s="4">
        <v>46.814999999999998</v>
      </c>
      <c r="AP39" s="4">
        <v>46.814999999999998</v>
      </c>
      <c r="AQ39" s="4">
        <v>46.945</v>
      </c>
      <c r="AR39" s="4">
        <v>47.075000000000003</v>
      </c>
      <c r="AS39" s="4">
        <v>47.244999999999997</v>
      </c>
      <c r="AT39" s="4">
        <v>47.295000000000002</v>
      </c>
      <c r="AU39" s="4">
        <v>47.314999999999998</v>
      </c>
      <c r="AV39" s="4">
        <v>47.924999999999997</v>
      </c>
      <c r="AW39" s="4">
        <v>47.085000000000001</v>
      </c>
      <c r="AX39" s="4">
        <v>46.965000000000003</v>
      </c>
      <c r="AY39" s="4">
        <v>46.835000000000001</v>
      </c>
      <c r="AZ39" s="4">
        <v>46.765000000000001</v>
      </c>
      <c r="BA39" s="4">
        <v>46.685000000000002</v>
      </c>
      <c r="BB39" s="4">
        <v>46.545000000000002</v>
      </c>
      <c r="BC39" s="4">
        <v>46.615000000000002</v>
      </c>
      <c r="BD39" s="4">
        <v>46.664999999999999</v>
      </c>
      <c r="BE39" s="4">
        <v>46.835000000000001</v>
      </c>
      <c r="BF39" s="4">
        <v>46.895000000000003</v>
      </c>
      <c r="BG39" s="4">
        <v>46.615000000000002</v>
      </c>
      <c r="BH39" s="2" t="e">
        <f>NA()</f>
        <v>#N/A</v>
      </c>
      <c r="BI39" s="2" t="e">
        <f>NA()</f>
        <v>#N/A</v>
      </c>
      <c r="BJ39" s="4">
        <v>46.865000000000002</v>
      </c>
      <c r="BK39" s="4">
        <v>46.704999999999998</v>
      </c>
      <c r="BL39" s="4">
        <v>46.625</v>
      </c>
      <c r="BM39" s="4">
        <v>46.575000000000003</v>
      </c>
      <c r="BN39" s="4">
        <v>46.555</v>
      </c>
      <c r="BO39" s="4">
        <v>46.564999999999998</v>
      </c>
      <c r="BP39" s="4">
        <v>46.715000000000003</v>
      </c>
      <c r="BQ39" s="4">
        <v>46.875</v>
      </c>
      <c r="BR39" s="4">
        <v>46.965000000000003</v>
      </c>
      <c r="BS39" s="4">
        <v>46.914999999999999</v>
      </c>
      <c r="BT39" s="4">
        <v>46.854999999999997</v>
      </c>
      <c r="BU39" s="4">
        <v>47.314999999999998</v>
      </c>
      <c r="BV39" s="4">
        <v>47.085000000000001</v>
      </c>
      <c r="BW39" s="4">
        <v>47.164999999999999</v>
      </c>
      <c r="BX39" s="4">
        <v>47.265000000000001</v>
      </c>
      <c r="BY39" s="4">
        <v>47.405000000000001</v>
      </c>
      <c r="BZ39" s="4">
        <v>47.475000000000001</v>
      </c>
      <c r="CA39" s="4">
        <v>47.585000000000001</v>
      </c>
      <c r="CB39" s="4">
        <v>47.655000000000001</v>
      </c>
      <c r="CC39" s="4">
        <v>47.655000000000001</v>
      </c>
      <c r="CD39" s="4">
        <v>47.664999999999999</v>
      </c>
      <c r="CE39" s="4">
        <v>47.664999999999999</v>
      </c>
      <c r="CF39" s="4">
        <v>47.585000000000001</v>
      </c>
      <c r="CG39" s="4">
        <v>47.505000000000003</v>
      </c>
      <c r="CH39" s="4">
        <v>47.435000000000002</v>
      </c>
      <c r="CI39" s="4">
        <v>47.465000000000003</v>
      </c>
      <c r="CJ39" s="4">
        <v>47.494999999999997</v>
      </c>
      <c r="CK39" s="4">
        <v>47.534999999999997</v>
      </c>
      <c r="CL39" s="4">
        <v>47.555</v>
      </c>
      <c r="CM39" s="4">
        <v>47.575000000000003</v>
      </c>
      <c r="CN39" s="4">
        <v>47.674999999999997</v>
      </c>
      <c r="CO39" s="4">
        <v>47.784999999999997</v>
      </c>
      <c r="CP39" s="4">
        <v>47.865000000000002</v>
      </c>
      <c r="CQ39" s="4">
        <v>47.914999999999999</v>
      </c>
      <c r="CR39" s="4">
        <v>47.945</v>
      </c>
      <c r="CS39" s="4">
        <v>48.005000000000003</v>
      </c>
      <c r="CT39" s="4">
        <v>48.045000000000002</v>
      </c>
      <c r="CU39" s="4">
        <v>47.994999999999997</v>
      </c>
      <c r="CV39" s="4">
        <v>47.954999999999998</v>
      </c>
      <c r="CW39" s="4">
        <v>47.954999999999998</v>
      </c>
      <c r="CX39" s="4">
        <v>48.215000000000003</v>
      </c>
      <c r="CY39" s="4">
        <v>48.414999999999999</v>
      </c>
      <c r="CZ39" s="4">
        <v>48.384999999999998</v>
      </c>
      <c r="DA39" s="4">
        <v>48.344999999999999</v>
      </c>
      <c r="DB39" s="4">
        <v>48.195</v>
      </c>
      <c r="DC39" s="4">
        <v>47.994999999999997</v>
      </c>
      <c r="DD39" s="4">
        <v>47.854999999999997</v>
      </c>
      <c r="DE39" s="4">
        <v>47.704999999999998</v>
      </c>
      <c r="DF39" s="4">
        <v>47.515000000000001</v>
      </c>
      <c r="DG39" s="4">
        <v>47.465000000000003</v>
      </c>
      <c r="DH39" s="4">
        <v>47.354999999999997</v>
      </c>
      <c r="DI39" s="4">
        <v>47.215000000000003</v>
      </c>
      <c r="DJ39" s="4">
        <v>47.145000000000003</v>
      </c>
      <c r="DK39" s="4">
        <v>47.284999999999997</v>
      </c>
      <c r="DL39" s="4">
        <v>47.414999999999999</v>
      </c>
      <c r="DM39" s="4">
        <v>47.405000000000001</v>
      </c>
      <c r="DN39" s="4">
        <v>47.575000000000003</v>
      </c>
      <c r="DO39" s="4">
        <v>47.365000000000002</v>
      </c>
      <c r="DP39" s="4">
        <v>47.244999999999997</v>
      </c>
      <c r="DQ39" s="4">
        <v>47.174999999999997</v>
      </c>
      <c r="DR39" s="4">
        <v>47.055</v>
      </c>
      <c r="DS39" s="4">
        <v>46.924999999999997</v>
      </c>
      <c r="DT39" s="4">
        <v>47.015000000000001</v>
      </c>
      <c r="DU39" s="4">
        <v>47.204999999999998</v>
      </c>
      <c r="DV39" s="4">
        <v>47.424999999999997</v>
      </c>
      <c r="DW39" s="4">
        <v>47.685000000000002</v>
      </c>
      <c r="DX39" s="4">
        <v>47.884999999999998</v>
      </c>
      <c r="DY39" s="4">
        <v>47.954999999999998</v>
      </c>
      <c r="DZ39" s="4">
        <v>47.875</v>
      </c>
      <c r="EA39" s="4">
        <v>47.765000000000001</v>
      </c>
      <c r="EB39" s="4">
        <v>47.774999999999999</v>
      </c>
      <c r="EC39" s="4">
        <v>47.655000000000001</v>
      </c>
      <c r="ED39" s="4">
        <v>47.475000000000001</v>
      </c>
      <c r="EE39" s="4">
        <v>47.494999999999997</v>
      </c>
      <c r="EF39" s="4">
        <v>47.645000000000003</v>
      </c>
      <c r="EG39" s="4">
        <v>47.704999999999998</v>
      </c>
      <c r="EH39" s="4">
        <v>47.674999999999997</v>
      </c>
      <c r="EI39" s="4">
        <v>47.685000000000002</v>
      </c>
      <c r="EJ39" s="4">
        <v>47.695</v>
      </c>
      <c r="EK39" s="4">
        <v>47.704999999999998</v>
      </c>
      <c r="EL39" s="4">
        <v>47.725000000000001</v>
      </c>
      <c r="EM39" s="4">
        <v>47.515000000000001</v>
      </c>
      <c r="EN39" s="4">
        <v>47.515000000000001</v>
      </c>
      <c r="EO39" s="4">
        <v>47.634999999999998</v>
      </c>
      <c r="EP39" s="2" t="e">
        <f>NA()</f>
        <v>#N/A</v>
      </c>
      <c r="EQ39" s="2" t="e">
        <f>NA()</f>
        <v>#N/A</v>
      </c>
      <c r="ER39" s="4">
        <v>47.204999999999998</v>
      </c>
      <c r="ES39" s="4">
        <v>47.305</v>
      </c>
      <c r="ET39" s="2" t="e">
        <f>NA()</f>
        <v>#N/A</v>
      </c>
      <c r="EU39" s="2" t="e">
        <f>NA()</f>
        <v>#N/A</v>
      </c>
      <c r="EV39" s="4">
        <v>47.384999999999998</v>
      </c>
      <c r="EW39" s="2" t="e">
        <f>NA()</f>
        <v>#N/A</v>
      </c>
      <c r="EX39" s="2" t="e">
        <f>NA()</f>
        <v>#N/A</v>
      </c>
      <c r="EY39" s="2" t="e">
        <f>NA()</f>
        <v>#N/A</v>
      </c>
      <c r="EZ39" s="4">
        <v>47.274999999999999</v>
      </c>
      <c r="FA39" s="4">
        <v>47.405000000000001</v>
      </c>
      <c r="FB39" s="4">
        <v>47.284999999999997</v>
      </c>
      <c r="FC39" s="4">
        <v>47.555</v>
      </c>
      <c r="FD39" s="4">
        <v>47.515000000000001</v>
      </c>
      <c r="FE39" s="4">
        <v>47.125</v>
      </c>
      <c r="FF39" s="4">
        <v>47.104999999999997</v>
      </c>
      <c r="FG39" s="4">
        <v>47.155000000000001</v>
      </c>
      <c r="FH39" s="4">
        <v>47.234999999999999</v>
      </c>
      <c r="FI39" s="4">
        <v>47.335000000000001</v>
      </c>
      <c r="FJ39" s="4">
        <v>47.305</v>
      </c>
      <c r="FK39" s="4">
        <v>47.284999999999997</v>
      </c>
      <c r="FL39" s="4">
        <v>47.274999999999999</v>
      </c>
      <c r="FM39" s="4">
        <v>47.255000000000003</v>
      </c>
    </row>
    <row r="40" spans="1:169">
      <c r="A40" s="9" t="s">
        <v>98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</row>
    <row r="41" spans="1:169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FM41"/>
    <mergeCell ref="A3:FM3"/>
    <mergeCell ref="A6:FM6"/>
    <mergeCell ref="A7:FM7"/>
    <mergeCell ref="A37:FM37"/>
    <mergeCell ref="A40:FM40"/>
  </mergeCells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95"/>
  <sheetViews>
    <sheetView workbookViewId="0"/>
  </sheetViews>
  <sheetFormatPr defaultColWidth="9.140625" defaultRowHeight="15"/>
  <cols>
    <col min="1" max="1" width="29" customWidth="1"/>
    <col min="2" max="2" width="15.7109375" customWidth="1"/>
    <col min="3" max="6" width="9.140625" customWidth="1"/>
    <col min="7" max="7" width="12.42578125" customWidth="1"/>
    <col min="8" max="21" width="9.140625" customWidth="1"/>
  </cols>
  <sheetData>
    <row r="1" spans="1:20">
      <c r="A1" t="s">
        <v>99</v>
      </c>
      <c r="B1" t="s">
        <v>100</v>
      </c>
      <c r="C1" t="s">
        <v>2</v>
      </c>
      <c r="D1" t="s">
        <v>101</v>
      </c>
      <c r="E1" t="s">
        <v>4</v>
      </c>
      <c r="F1" t="s">
        <v>102</v>
      </c>
      <c r="G1" t="s">
        <v>6</v>
      </c>
      <c r="H1" t="s">
        <v>103</v>
      </c>
    </row>
    <row r="3" spans="1:20">
      <c r="A3" s="10" t="s">
        <v>104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  <c r="T4" s="3">
        <f>DATE(2016,12,1)</f>
        <v>42705</v>
      </c>
    </row>
    <row r="5" spans="1:20">
      <c r="A5" s="1" t="s">
        <v>10</v>
      </c>
      <c r="B5" s="4">
        <v>4.6500000000000004</v>
      </c>
      <c r="C5" s="2" t="e">
        <f>NA()</f>
        <v>#N/A</v>
      </c>
      <c r="D5" s="2" t="e">
        <f>NA()</f>
        <v>#N/A</v>
      </c>
      <c r="E5" s="2" t="e">
        <f>NA()</f>
        <v>#N/A</v>
      </c>
      <c r="F5" s="4">
        <v>5.15</v>
      </c>
      <c r="G5" s="2" t="e">
        <f>NA()</f>
        <v>#N/A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4">
        <v>5.39</v>
      </c>
      <c r="M5" s="2" t="e">
        <f>NA()</f>
        <v>#N/A</v>
      </c>
      <c r="N5" s="2" t="e">
        <f>NA()</f>
        <v>#N/A</v>
      </c>
      <c r="O5" s="2" t="e">
        <f>NA()</f>
        <v>#N/A</v>
      </c>
      <c r="P5" s="4">
        <v>5.2</v>
      </c>
      <c r="Q5" s="2" t="e">
        <f>NA()</f>
        <v>#N/A</v>
      </c>
      <c r="R5" s="4">
        <v>5.61</v>
      </c>
      <c r="S5" s="2" t="e">
        <f>NA()</f>
        <v>#N/A</v>
      </c>
      <c r="T5" s="4">
        <v>5.2</v>
      </c>
    </row>
    <row r="6" spans="1:20">
      <c r="A6" s="9" t="s">
        <v>105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37" spans="1:20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  <c r="T38" s="3">
        <f>DATE(2016,12,1)</f>
        <v>42705</v>
      </c>
    </row>
    <row r="39" spans="1:20">
      <c r="A39" s="1" t="s">
        <v>10</v>
      </c>
      <c r="B39" s="4">
        <v>44.465000000000003</v>
      </c>
      <c r="C39" s="2" t="e">
        <f>NA()</f>
        <v>#N/A</v>
      </c>
      <c r="D39" s="2" t="e">
        <f>NA()</f>
        <v>#N/A</v>
      </c>
      <c r="E39" s="2" t="e">
        <f>NA()</f>
        <v>#N/A</v>
      </c>
      <c r="F39" s="4">
        <v>43.965000000000003</v>
      </c>
      <c r="G39" s="2" t="e">
        <f>NA()</f>
        <v>#N/A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4">
        <v>43.725000000000001</v>
      </c>
      <c r="M39" s="2" t="e">
        <f>NA()</f>
        <v>#N/A</v>
      </c>
      <c r="N39" s="2" t="e">
        <f>NA()</f>
        <v>#N/A</v>
      </c>
      <c r="O39" s="2" t="e">
        <f>NA()</f>
        <v>#N/A</v>
      </c>
      <c r="P39" s="4">
        <v>43.914999999999999</v>
      </c>
      <c r="Q39" s="2" t="e">
        <f>NA()</f>
        <v>#N/A</v>
      </c>
      <c r="R39" s="4">
        <v>43.505000000000003</v>
      </c>
      <c r="S39" s="2" t="e">
        <f>NA()</f>
        <v>#N/A</v>
      </c>
      <c r="T39" s="4">
        <v>43.914999999999999</v>
      </c>
    </row>
    <row r="40" spans="1:20">
      <c r="A40" s="9" t="s">
        <v>105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T41"/>
    <mergeCell ref="A3:T3"/>
    <mergeCell ref="A6:T6"/>
    <mergeCell ref="A7:T7"/>
    <mergeCell ref="A37:T37"/>
    <mergeCell ref="A40:T40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995"/>
  <sheetViews>
    <sheetView workbookViewId="0"/>
  </sheetViews>
  <sheetFormatPr defaultColWidth="9.140625" defaultRowHeight="15"/>
  <cols>
    <col min="1" max="1" width="44.140625" customWidth="1"/>
    <col min="2" max="2" width="9.140625" customWidth="1"/>
    <col min="3" max="3" width="12.42578125" customWidth="1"/>
    <col min="4" max="22" width="9.140625" customWidth="1"/>
  </cols>
  <sheetData>
    <row r="1" spans="1:21">
      <c r="A1" t="s">
        <v>106</v>
      </c>
      <c r="B1" t="s">
        <v>107</v>
      </c>
      <c r="C1" t="s">
        <v>6</v>
      </c>
      <c r="D1" t="s">
        <v>108</v>
      </c>
    </row>
    <row r="3" spans="1:21">
      <c r="A3" s="10" t="s">
        <v>109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>
      <c r="A4" s="1" t="s">
        <v>9</v>
      </c>
      <c r="B4" s="3">
        <f>DATE(2015,5,1)</f>
        <v>42125</v>
      </c>
      <c r="C4" s="3">
        <f>DATE(2015,6,1)</f>
        <v>42156</v>
      </c>
      <c r="D4" s="3">
        <f>DATE(2015,7,1)</f>
        <v>42186</v>
      </c>
      <c r="E4" s="3">
        <f>DATE(2015,8,1)</f>
        <v>42217</v>
      </c>
      <c r="F4" s="3">
        <f>DATE(2015,9,1)</f>
        <v>42248</v>
      </c>
      <c r="G4" s="3">
        <f>DATE(2015,10,1)</f>
        <v>42278</v>
      </c>
      <c r="H4" s="3">
        <f>DATE(2015,11,1)</f>
        <v>42309</v>
      </c>
      <c r="I4" s="3">
        <f>DATE(2015,12,1)</f>
        <v>42339</v>
      </c>
      <c r="J4" s="3">
        <f>DATE(2016,1,1)</f>
        <v>42370</v>
      </c>
      <c r="K4" s="3">
        <f>DATE(2016,2,1)</f>
        <v>42401</v>
      </c>
      <c r="L4" s="3">
        <f>DATE(2016,3,1)</f>
        <v>42430</v>
      </c>
      <c r="M4" s="3">
        <f>DATE(2016,4,1)</f>
        <v>42461</v>
      </c>
      <c r="N4" s="3">
        <f>DATE(2016,5,1)</f>
        <v>42491</v>
      </c>
      <c r="O4" s="3">
        <f>DATE(2016,6,1)</f>
        <v>42522</v>
      </c>
      <c r="P4" s="3">
        <f>DATE(2016,7,1)</f>
        <v>42552</v>
      </c>
      <c r="Q4" s="3">
        <f>DATE(2016,8,1)</f>
        <v>42583</v>
      </c>
      <c r="R4" s="3">
        <f>DATE(2016,9,1)</f>
        <v>42614</v>
      </c>
      <c r="S4" s="3">
        <f>DATE(2016,10,1)</f>
        <v>42644</v>
      </c>
      <c r="T4" s="3">
        <f>DATE(2016,11,1)</f>
        <v>42675</v>
      </c>
      <c r="U4" s="3">
        <f>DATE(2016,12,1)</f>
        <v>42705</v>
      </c>
    </row>
    <row r="5" spans="1:21">
      <c r="A5" s="1" t="s">
        <v>10</v>
      </c>
      <c r="B5" s="4">
        <v>9.35</v>
      </c>
      <c r="C5" s="2" t="e">
        <f>NA()</f>
        <v>#N/A</v>
      </c>
      <c r="D5" s="2" t="e">
        <f>NA()</f>
        <v>#N/A</v>
      </c>
      <c r="E5" s="4">
        <v>8.5</v>
      </c>
      <c r="F5" s="2" t="e">
        <f>NA()</f>
        <v>#N/A</v>
      </c>
      <c r="G5" s="2" t="e">
        <f>NA()</f>
        <v>#N/A</v>
      </c>
      <c r="H5" s="2" t="e">
        <f>NA()</f>
        <v>#N/A</v>
      </c>
      <c r="I5" s="4">
        <v>9.1</v>
      </c>
      <c r="J5" s="2" t="e">
        <f>NA()</f>
        <v>#N/A</v>
      </c>
      <c r="K5" s="2" t="e">
        <f>NA()</f>
        <v>#N/A</v>
      </c>
      <c r="L5" s="2" t="e">
        <f>NA()</f>
        <v>#N/A</v>
      </c>
      <c r="M5" s="4">
        <v>9.65</v>
      </c>
      <c r="N5" s="2" t="e">
        <f>NA()</f>
        <v>#N/A</v>
      </c>
      <c r="O5" s="2" t="e">
        <f>NA()</f>
        <v>#N/A</v>
      </c>
      <c r="P5" s="2" t="e">
        <f>NA()</f>
        <v>#N/A</v>
      </c>
      <c r="Q5" s="4">
        <v>8.5</v>
      </c>
      <c r="R5" s="4">
        <v>8.65</v>
      </c>
      <c r="S5" s="2" t="e">
        <f>NA()</f>
        <v>#N/A</v>
      </c>
      <c r="T5" s="4">
        <v>7.84</v>
      </c>
      <c r="U5" s="4">
        <v>8.5</v>
      </c>
    </row>
    <row r="6" spans="1:21">
      <c r="A6" s="9" t="s">
        <v>110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37" spans="1:21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>
      <c r="A38" s="1" t="s">
        <v>9</v>
      </c>
      <c r="B38" s="3">
        <f>DATE(2015,5,1)</f>
        <v>42125</v>
      </c>
      <c r="C38" s="3">
        <f>DATE(2015,6,1)</f>
        <v>42156</v>
      </c>
      <c r="D38" s="3">
        <f>DATE(2015,7,1)</f>
        <v>42186</v>
      </c>
      <c r="E38" s="3">
        <f>DATE(2015,8,1)</f>
        <v>42217</v>
      </c>
      <c r="F38" s="3">
        <f>DATE(2015,9,1)</f>
        <v>42248</v>
      </c>
      <c r="G38" s="3">
        <f>DATE(2015,10,1)</f>
        <v>42278</v>
      </c>
      <c r="H38" s="3">
        <f>DATE(2015,11,1)</f>
        <v>42309</v>
      </c>
      <c r="I38" s="3">
        <f>DATE(2015,12,1)</f>
        <v>42339</v>
      </c>
      <c r="J38" s="3">
        <f>DATE(2016,1,1)</f>
        <v>42370</v>
      </c>
      <c r="K38" s="3">
        <f>DATE(2016,2,1)</f>
        <v>42401</v>
      </c>
      <c r="L38" s="3">
        <f>DATE(2016,3,1)</f>
        <v>42430</v>
      </c>
      <c r="M38" s="3">
        <f>DATE(2016,4,1)</f>
        <v>42461</v>
      </c>
      <c r="N38" s="3">
        <f>DATE(2016,5,1)</f>
        <v>42491</v>
      </c>
      <c r="O38" s="3">
        <f>DATE(2016,6,1)</f>
        <v>42522</v>
      </c>
      <c r="P38" s="3">
        <f>DATE(2016,7,1)</f>
        <v>42552</v>
      </c>
      <c r="Q38" s="3">
        <f>DATE(2016,8,1)</f>
        <v>42583</v>
      </c>
      <c r="R38" s="3">
        <f>DATE(2016,9,1)</f>
        <v>42614</v>
      </c>
      <c r="S38" s="3">
        <f>DATE(2016,10,1)</f>
        <v>42644</v>
      </c>
      <c r="T38" s="3">
        <f>DATE(2016,11,1)</f>
        <v>42675</v>
      </c>
      <c r="U38" s="3">
        <f>DATE(2016,12,1)</f>
        <v>42705</v>
      </c>
    </row>
    <row r="39" spans="1:21">
      <c r="A39" s="1" t="s">
        <v>10</v>
      </c>
      <c r="B39" s="4">
        <v>71.88</v>
      </c>
      <c r="C39" s="2" t="e">
        <f>NA()</f>
        <v>#N/A</v>
      </c>
      <c r="D39" s="2" t="e">
        <f>NA()</f>
        <v>#N/A</v>
      </c>
      <c r="E39" s="4">
        <v>72.73</v>
      </c>
      <c r="F39" s="2" t="e">
        <f>NA()</f>
        <v>#N/A</v>
      </c>
      <c r="G39" s="2" t="e">
        <f>NA()</f>
        <v>#N/A</v>
      </c>
      <c r="H39" s="2" t="e">
        <f>NA()</f>
        <v>#N/A</v>
      </c>
      <c r="I39" s="4">
        <v>72.13</v>
      </c>
      <c r="J39" s="2" t="e">
        <f>NA()</f>
        <v>#N/A</v>
      </c>
      <c r="K39" s="2" t="e">
        <f>NA()</f>
        <v>#N/A</v>
      </c>
      <c r="L39" s="2" t="e">
        <f>NA()</f>
        <v>#N/A</v>
      </c>
      <c r="M39" s="4">
        <v>71.58</v>
      </c>
      <c r="N39" s="2" t="e">
        <f>NA()</f>
        <v>#N/A</v>
      </c>
      <c r="O39" s="2" t="e">
        <f>NA()</f>
        <v>#N/A</v>
      </c>
      <c r="P39" s="2" t="e">
        <f>NA()</f>
        <v>#N/A</v>
      </c>
      <c r="Q39" s="4">
        <v>72.73</v>
      </c>
      <c r="R39" s="4">
        <v>72.58</v>
      </c>
      <c r="S39" s="2" t="e">
        <f>NA()</f>
        <v>#N/A</v>
      </c>
      <c r="T39" s="4">
        <v>73.39</v>
      </c>
      <c r="U39" s="4">
        <v>72.73</v>
      </c>
    </row>
    <row r="40" spans="1:21">
      <c r="A40" s="9" t="s">
        <v>110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U41"/>
    <mergeCell ref="A3:U3"/>
    <mergeCell ref="A6:U6"/>
    <mergeCell ref="A7:U7"/>
    <mergeCell ref="A37:U37"/>
    <mergeCell ref="A40:U40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995"/>
  <sheetViews>
    <sheetView workbookViewId="0"/>
  </sheetViews>
  <sheetFormatPr defaultColWidth="9.140625" defaultRowHeight="15"/>
  <cols>
    <col min="1" max="1" width="46.42578125" customWidth="1"/>
    <col min="2" max="2" width="9.140625" customWidth="1"/>
    <col min="3" max="3" width="12.42578125" customWidth="1"/>
    <col min="4" max="26" width="9.140625" customWidth="1"/>
  </cols>
  <sheetData>
    <row r="1" spans="1:25">
      <c r="A1" t="s">
        <v>111</v>
      </c>
      <c r="B1" t="s">
        <v>107</v>
      </c>
      <c r="C1" t="s">
        <v>6</v>
      </c>
      <c r="D1" t="s">
        <v>112</v>
      </c>
    </row>
    <row r="3" spans="1:25">
      <c r="A3" s="10" t="s">
        <v>113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>
      <c r="A4" s="1" t="s">
        <v>9</v>
      </c>
      <c r="B4" s="3">
        <f>DATE(2015,1,1)</f>
        <v>42005</v>
      </c>
      <c r="C4" s="3">
        <f>DATE(2015,2,1)</f>
        <v>42036</v>
      </c>
      <c r="D4" s="3">
        <f>DATE(2015,3,1)</f>
        <v>42064</v>
      </c>
      <c r="E4" s="3">
        <f>DATE(2015,4,1)</f>
        <v>42095</v>
      </c>
      <c r="F4" s="3">
        <f>DATE(2015,5,1)</f>
        <v>42125</v>
      </c>
      <c r="G4" s="3">
        <f>DATE(2015,6,1)</f>
        <v>42156</v>
      </c>
      <c r="H4" s="3">
        <f>DATE(2015,7,1)</f>
        <v>42186</v>
      </c>
      <c r="I4" s="3">
        <f>DATE(2015,8,1)</f>
        <v>42217</v>
      </c>
      <c r="J4" s="3">
        <f>DATE(2015,9,1)</f>
        <v>42248</v>
      </c>
      <c r="K4" s="3">
        <f>DATE(2015,10,1)</f>
        <v>42278</v>
      </c>
      <c r="L4" s="3">
        <f>DATE(2015,11,1)</f>
        <v>42309</v>
      </c>
      <c r="M4" s="3">
        <f>DATE(2015,12,1)</f>
        <v>42339</v>
      </c>
      <c r="N4" s="3">
        <f>DATE(2016,1,1)</f>
        <v>42370</v>
      </c>
      <c r="O4" s="3">
        <f>DATE(2016,2,1)</f>
        <v>42401</v>
      </c>
      <c r="P4" s="3">
        <f>DATE(2016,3,1)</f>
        <v>42430</v>
      </c>
      <c r="Q4" s="3">
        <f>DATE(2016,4,1)</f>
        <v>42461</v>
      </c>
      <c r="R4" s="3">
        <f>DATE(2016,5,1)</f>
        <v>42491</v>
      </c>
      <c r="S4" s="3">
        <f>DATE(2016,6,1)</f>
        <v>42522</v>
      </c>
      <c r="T4" s="3">
        <f>DATE(2016,7,1)</f>
        <v>42552</v>
      </c>
      <c r="U4" s="3">
        <f>DATE(2016,8,1)</f>
        <v>42583</v>
      </c>
      <c r="V4" s="3">
        <f>DATE(2016,9,1)</f>
        <v>42614</v>
      </c>
      <c r="W4" s="3">
        <f>DATE(2016,10,1)</f>
        <v>42644</v>
      </c>
      <c r="X4" s="3">
        <f>DATE(2016,11,1)</f>
        <v>42675</v>
      </c>
      <c r="Y4" s="3">
        <f>DATE(2016,12,1)</f>
        <v>42705</v>
      </c>
    </row>
    <row r="5" spans="1:25">
      <c r="A5" s="1" t="s">
        <v>10</v>
      </c>
      <c r="B5" s="4">
        <v>9.15</v>
      </c>
      <c r="C5" s="4">
        <v>9.35</v>
      </c>
      <c r="D5" s="4">
        <v>9.5</v>
      </c>
      <c r="E5" s="4">
        <v>9.6999999999999993</v>
      </c>
      <c r="F5" s="4">
        <v>10.02</v>
      </c>
      <c r="G5" s="4">
        <v>9.75</v>
      </c>
      <c r="H5" s="4">
        <v>9.75</v>
      </c>
      <c r="I5" s="4">
        <v>9.5500000000000007</v>
      </c>
      <c r="J5" s="4">
        <v>9.9</v>
      </c>
      <c r="K5" s="4">
        <v>10.35</v>
      </c>
      <c r="L5" s="4">
        <v>10</v>
      </c>
      <c r="M5" s="4">
        <v>10.35</v>
      </c>
      <c r="N5" s="4">
        <v>9.31</v>
      </c>
      <c r="O5" s="4">
        <v>9.36</v>
      </c>
      <c r="P5" s="4">
        <v>9.26</v>
      </c>
      <c r="Q5" s="4">
        <v>9.36</v>
      </c>
      <c r="R5" s="4">
        <v>9.36</v>
      </c>
      <c r="S5" s="4">
        <v>9.31</v>
      </c>
      <c r="T5" s="4">
        <v>9.36</v>
      </c>
      <c r="U5" s="4">
        <v>9.41</v>
      </c>
      <c r="V5" s="4">
        <v>9.26</v>
      </c>
      <c r="W5" s="4">
        <v>9.36</v>
      </c>
      <c r="X5" s="2" t="e">
        <f>NA()</f>
        <v>#N/A</v>
      </c>
      <c r="Y5" s="4">
        <v>9.01</v>
      </c>
    </row>
    <row r="6" spans="1:25">
      <c r="A6" s="9" t="s">
        <v>114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37" spans="1:25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>
      <c r="A38" s="1" t="s">
        <v>9</v>
      </c>
      <c r="B38" s="3">
        <f>DATE(2015,1,1)</f>
        <v>42005</v>
      </c>
      <c r="C38" s="3">
        <f>DATE(2015,2,1)</f>
        <v>42036</v>
      </c>
      <c r="D38" s="3">
        <f>DATE(2015,3,1)</f>
        <v>42064</v>
      </c>
      <c r="E38" s="3">
        <f>DATE(2015,4,1)</f>
        <v>42095</v>
      </c>
      <c r="F38" s="3">
        <f>DATE(2015,5,1)</f>
        <v>42125</v>
      </c>
      <c r="G38" s="3">
        <f>DATE(2015,6,1)</f>
        <v>42156</v>
      </c>
      <c r="H38" s="3">
        <f>DATE(2015,7,1)</f>
        <v>42186</v>
      </c>
      <c r="I38" s="3">
        <f>DATE(2015,8,1)</f>
        <v>42217</v>
      </c>
      <c r="J38" s="3">
        <f>DATE(2015,9,1)</f>
        <v>42248</v>
      </c>
      <c r="K38" s="3">
        <f>DATE(2015,10,1)</f>
        <v>42278</v>
      </c>
      <c r="L38" s="3">
        <f>DATE(2015,11,1)</f>
        <v>42309</v>
      </c>
      <c r="M38" s="3">
        <f>DATE(2015,12,1)</f>
        <v>42339</v>
      </c>
      <c r="N38" s="3">
        <f>DATE(2016,1,1)</f>
        <v>42370</v>
      </c>
      <c r="O38" s="3">
        <f>DATE(2016,2,1)</f>
        <v>42401</v>
      </c>
      <c r="P38" s="3">
        <f>DATE(2016,3,1)</f>
        <v>42430</v>
      </c>
      <c r="Q38" s="3">
        <f>DATE(2016,4,1)</f>
        <v>42461</v>
      </c>
      <c r="R38" s="3">
        <f>DATE(2016,5,1)</f>
        <v>42491</v>
      </c>
      <c r="S38" s="3">
        <f>DATE(2016,6,1)</f>
        <v>42522</v>
      </c>
      <c r="T38" s="3">
        <f>DATE(2016,7,1)</f>
        <v>42552</v>
      </c>
      <c r="U38" s="3">
        <f>DATE(2016,8,1)</f>
        <v>42583</v>
      </c>
      <c r="V38" s="3">
        <f>DATE(2016,9,1)</f>
        <v>42614</v>
      </c>
      <c r="W38" s="3">
        <f>DATE(2016,10,1)</f>
        <v>42644</v>
      </c>
      <c r="X38" s="3">
        <f>DATE(2016,11,1)</f>
        <v>42675</v>
      </c>
      <c r="Y38" s="3">
        <f>DATE(2016,12,1)</f>
        <v>42705</v>
      </c>
    </row>
    <row r="39" spans="1:25">
      <c r="A39" s="1" t="s">
        <v>10</v>
      </c>
      <c r="B39" s="4">
        <v>69.525000000000006</v>
      </c>
      <c r="C39" s="4">
        <v>69.325000000000003</v>
      </c>
      <c r="D39" s="4">
        <v>69.174999999999997</v>
      </c>
      <c r="E39" s="4">
        <v>68.974999999999994</v>
      </c>
      <c r="F39" s="4">
        <v>68.655000000000001</v>
      </c>
      <c r="G39" s="4">
        <v>68.924999999999997</v>
      </c>
      <c r="H39" s="4">
        <v>68.924999999999997</v>
      </c>
      <c r="I39" s="4">
        <v>69.125</v>
      </c>
      <c r="J39" s="4">
        <v>68.775000000000006</v>
      </c>
      <c r="K39" s="4">
        <v>68.325000000000003</v>
      </c>
      <c r="L39" s="4">
        <v>68.674999999999997</v>
      </c>
      <c r="M39" s="4">
        <v>68.325000000000003</v>
      </c>
      <c r="N39" s="4">
        <v>69.364999999999995</v>
      </c>
      <c r="O39" s="4">
        <v>69.314999999999998</v>
      </c>
      <c r="P39" s="4">
        <v>69.415000000000006</v>
      </c>
      <c r="Q39" s="4">
        <v>69.314999999999998</v>
      </c>
      <c r="R39" s="4">
        <v>69.314999999999998</v>
      </c>
      <c r="S39" s="4">
        <v>69.364999999999995</v>
      </c>
      <c r="T39" s="4">
        <v>69.314999999999998</v>
      </c>
      <c r="U39" s="4">
        <v>69.265000000000001</v>
      </c>
      <c r="V39" s="4">
        <v>69.415000000000006</v>
      </c>
      <c r="W39" s="4">
        <v>69.314999999999998</v>
      </c>
      <c r="X39" s="2" t="e">
        <f>NA()</f>
        <v>#N/A</v>
      </c>
      <c r="Y39" s="4">
        <v>69.665000000000006</v>
      </c>
    </row>
    <row r="40" spans="1:25">
      <c r="A40" s="9" t="s">
        <v>114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Y41"/>
    <mergeCell ref="A3:Y3"/>
    <mergeCell ref="A6:Y6"/>
    <mergeCell ref="A7:Y7"/>
    <mergeCell ref="A37:Y37"/>
    <mergeCell ref="A40:Y40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W995"/>
  <sheetViews>
    <sheetView workbookViewId="0"/>
  </sheetViews>
  <sheetFormatPr defaultColWidth="9.140625" defaultRowHeight="15"/>
  <cols>
    <col min="1" max="1" width="34.7109375" customWidth="1"/>
    <col min="2" max="2" width="14" customWidth="1"/>
    <col min="3" max="6" width="9.140625" customWidth="1"/>
    <col min="7" max="7" width="12.42578125" customWidth="1"/>
    <col min="8" max="206" width="9.140625" customWidth="1"/>
  </cols>
  <sheetData>
    <row r="1" spans="1:205">
      <c r="A1" t="s">
        <v>115</v>
      </c>
      <c r="B1" t="s">
        <v>116</v>
      </c>
      <c r="C1" t="s">
        <v>2</v>
      </c>
      <c r="D1" t="s">
        <v>117</v>
      </c>
      <c r="E1" t="s">
        <v>4</v>
      </c>
      <c r="F1" t="s">
        <v>118</v>
      </c>
      <c r="G1" t="s">
        <v>6</v>
      </c>
      <c r="H1" t="s">
        <v>119</v>
      </c>
    </row>
    <row r="3" spans="1:205">
      <c r="A3" s="10" t="s">
        <v>120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</row>
    <row r="4" spans="1:205">
      <c r="A4" s="1" t="s">
        <v>9</v>
      </c>
      <c r="B4" s="3">
        <f>DATE(2000,1,1)</f>
        <v>36526</v>
      </c>
      <c r="C4" s="3">
        <f>DATE(2000,2,1)</f>
        <v>36557</v>
      </c>
      <c r="D4" s="3">
        <f>DATE(2000,3,1)</f>
        <v>36586</v>
      </c>
      <c r="E4" s="3">
        <f>DATE(2000,4,1)</f>
        <v>36617</v>
      </c>
      <c r="F4" s="3">
        <f>DATE(2000,5,1)</f>
        <v>36647</v>
      </c>
      <c r="G4" s="3">
        <f>DATE(2000,6,1)</f>
        <v>36678</v>
      </c>
      <c r="H4" s="3">
        <f>DATE(2000,7,1)</f>
        <v>36708</v>
      </c>
      <c r="I4" s="3">
        <f>DATE(2000,8,1)</f>
        <v>36739</v>
      </c>
      <c r="J4" s="3">
        <f>DATE(2000,9,1)</f>
        <v>36770</v>
      </c>
      <c r="K4" s="3">
        <f>DATE(2000,10,1)</f>
        <v>36800</v>
      </c>
      <c r="L4" s="3">
        <f>DATE(2000,11,1)</f>
        <v>36831</v>
      </c>
      <c r="M4" s="3">
        <f>DATE(2000,12,1)</f>
        <v>36861</v>
      </c>
      <c r="N4" s="3">
        <f>DATE(2001,1,1)</f>
        <v>36892</v>
      </c>
      <c r="O4" s="3">
        <f>DATE(2001,2,1)</f>
        <v>36923</v>
      </c>
      <c r="P4" s="3">
        <f>DATE(2001,3,1)</f>
        <v>36951</v>
      </c>
      <c r="Q4" s="3">
        <f>DATE(2001,4,1)</f>
        <v>36982</v>
      </c>
      <c r="R4" s="3">
        <f>DATE(2001,5,1)</f>
        <v>37012</v>
      </c>
      <c r="S4" s="3">
        <f>DATE(2001,6,1)</f>
        <v>37043</v>
      </c>
      <c r="T4" s="3">
        <f>DATE(2001,7,1)</f>
        <v>37073</v>
      </c>
      <c r="U4" s="3">
        <f>DATE(2001,8,1)</f>
        <v>37104</v>
      </c>
      <c r="V4" s="3">
        <f>DATE(2001,9,1)</f>
        <v>37135</v>
      </c>
      <c r="W4" s="3">
        <f>DATE(2001,10,1)</f>
        <v>37165</v>
      </c>
      <c r="X4" s="3">
        <f>DATE(2001,11,1)</f>
        <v>37196</v>
      </c>
      <c r="Y4" s="3">
        <f>DATE(2001,12,1)</f>
        <v>37226</v>
      </c>
      <c r="Z4" s="3">
        <f>DATE(2002,1,1)</f>
        <v>37257</v>
      </c>
      <c r="AA4" s="3">
        <f>DATE(2002,2,1)</f>
        <v>37288</v>
      </c>
      <c r="AB4" s="3">
        <f>DATE(2002,3,1)</f>
        <v>37316</v>
      </c>
      <c r="AC4" s="3">
        <f>DATE(2002,4,1)</f>
        <v>37347</v>
      </c>
      <c r="AD4" s="3">
        <f>DATE(2002,5,1)</f>
        <v>37377</v>
      </c>
      <c r="AE4" s="3">
        <f>DATE(2002,6,1)</f>
        <v>37408</v>
      </c>
      <c r="AF4" s="3">
        <f>DATE(2002,7,1)</f>
        <v>37438</v>
      </c>
      <c r="AG4" s="3">
        <f>DATE(2002,8,1)</f>
        <v>37469</v>
      </c>
      <c r="AH4" s="3">
        <f>DATE(2002,9,1)</f>
        <v>37500</v>
      </c>
      <c r="AI4" s="3">
        <f>DATE(2002,10,1)</f>
        <v>37530</v>
      </c>
      <c r="AJ4" s="3">
        <f>DATE(2002,11,1)</f>
        <v>37561</v>
      </c>
      <c r="AK4" s="3">
        <f>DATE(2002,12,1)</f>
        <v>37591</v>
      </c>
      <c r="AL4" s="3">
        <f>DATE(2003,1,1)</f>
        <v>37622</v>
      </c>
      <c r="AM4" s="3">
        <f>DATE(2003,2,1)</f>
        <v>37653</v>
      </c>
      <c r="AN4" s="3">
        <f>DATE(2003,3,1)</f>
        <v>37681</v>
      </c>
      <c r="AO4" s="3">
        <f>DATE(2003,4,1)</f>
        <v>37712</v>
      </c>
      <c r="AP4" s="3">
        <f>DATE(2003,5,1)</f>
        <v>37742</v>
      </c>
      <c r="AQ4" s="3">
        <f>DATE(2003,6,1)</f>
        <v>37773</v>
      </c>
      <c r="AR4" s="3">
        <f>DATE(2003,7,1)</f>
        <v>37803</v>
      </c>
      <c r="AS4" s="3">
        <f>DATE(2003,8,1)</f>
        <v>37834</v>
      </c>
      <c r="AT4" s="3">
        <f>DATE(2003,9,1)</f>
        <v>37865</v>
      </c>
      <c r="AU4" s="3">
        <f>DATE(2003,10,1)</f>
        <v>37895</v>
      </c>
      <c r="AV4" s="3">
        <f>DATE(2003,11,1)</f>
        <v>37926</v>
      </c>
      <c r="AW4" s="3">
        <f>DATE(2003,12,1)</f>
        <v>37956</v>
      </c>
      <c r="AX4" s="3">
        <f>DATE(2004,1,1)</f>
        <v>37987</v>
      </c>
      <c r="AY4" s="3">
        <f>DATE(2004,2,1)</f>
        <v>38018</v>
      </c>
      <c r="AZ4" s="3">
        <f>DATE(2004,3,1)</f>
        <v>38047</v>
      </c>
      <c r="BA4" s="3">
        <f>DATE(2004,4,1)</f>
        <v>38078</v>
      </c>
      <c r="BB4" s="3">
        <f>DATE(2004,5,1)</f>
        <v>38108</v>
      </c>
      <c r="BC4" s="3">
        <f>DATE(2004,6,1)</f>
        <v>38139</v>
      </c>
      <c r="BD4" s="3">
        <f>DATE(2004,7,1)</f>
        <v>38169</v>
      </c>
      <c r="BE4" s="3">
        <f>DATE(2004,8,1)</f>
        <v>38200</v>
      </c>
      <c r="BF4" s="3">
        <f>DATE(2004,9,1)</f>
        <v>38231</v>
      </c>
      <c r="BG4" s="3">
        <f>DATE(2004,10,1)</f>
        <v>38261</v>
      </c>
      <c r="BH4" s="3">
        <f>DATE(2004,11,1)</f>
        <v>38292</v>
      </c>
      <c r="BI4" s="3">
        <f>DATE(2004,12,1)</f>
        <v>38322</v>
      </c>
      <c r="BJ4" s="3">
        <f>DATE(2005,1,1)</f>
        <v>38353</v>
      </c>
      <c r="BK4" s="3">
        <f>DATE(2005,2,1)</f>
        <v>38384</v>
      </c>
      <c r="BL4" s="3">
        <f>DATE(2005,3,1)</f>
        <v>38412</v>
      </c>
      <c r="BM4" s="3">
        <f>DATE(2005,4,1)</f>
        <v>38443</v>
      </c>
      <c r="BN4" s="3">
        <f>DATE(2005,5,1)</f>
        <v>38473</v>
      </c>
      <c r="BO4" s="3">
        <f>DATE(2005,6,1)</f>
        <v>38504</v>
      </c>
      <c r="BP4" s="3">
        <f>DATE(2005,7,1)</f>
        <v>38534</v>
      </c>
      <c r="BQ4" s="3">
        <f>DATE(2005,8,1)</f>
        <v>38565</v>
      </c>
      <c r="BR4" s="3">
        <f>DATE(2005,9,1)</f>
        <v>38596</v>
      </c>
      <c r="BS4" s="3">
        <f>DATE(2005,10,1)</f>
        <v>38626</v>
      </c>
      <c r="BT4" s="3">
        <f>DATE(2005,11,1)</f>
        <v>38657</v>
      </c>
      <c r="BU4" s="3">
        <f>DATE(2005,12,1)</f>
        <v>38687</v>
      </c>
      <c r="BV4" s="3">
        <f>DATE(2006,1,1)</f>
        <v>38718</v>
      </c>
      <c r="BW4" s="3">
        <f>DATE(2006,2,1)</f>
        <v>38749</v>
      </c>
      <c r="BX4" s="3">
        <f>DATE(2006,3,1)</f>
        <v>38777</v>
      </c>
      <c r="BY4" s="3">
        <f>DATE(2006,4,1)</f>
        <v>38808</v>
      </c>
      <c r="BZ4" s="3">
        <f>DATE(2006,5,1)</f>
        <v>38838</v>
      </c>
      <c r="CA4" s="3">
        <f>DATE(2006,6,1)</f>
        <v>38869</v>
      </c>
      <c r="CB4" s="3">
        <f>DATE(2006,7,1)</f>
        <v>38899</v>
      </c>
      <c r="CC4" s="3">
        <f>DATE(2006,8,1)</f>
        <v>38930</v>
      </c>
      <c r="CD4" s="3">
        <f>DATE(2006,9,1)</f>
        <v>38961</v>
      </c>
      <c r="CE4" s="3">
        <f>DATE(2006,10,1)</f>
        <v>38991</v>
      </c>
      <c r="CF4" s="3">
        <f>DATE(2006,11,1)</f>
        <v>39022</v>
      </c>
      <c r="CG4" s="3">
        <f>DATE(2006,12,1)</f>
        <v>39052</v>
      </c>
      <c r="CH4" s="3">
        <f>DATE(2007,1,1)</f>
        <v>39083</v>
      </c>
      <c r="CI4" s="3">
        <f>DATE(2007,2,1)</f>
        <v>39114</v>
      </c>
      <c r="CJ4" s="3">
        <f>DATE(2007,3,1)</f>
        <v>39142</v>
      </c>
      <c r="CK4" s="3">
        <f>DATE(2007,4,1)</f>
        <v>39173</v>
      </c>
      <c r="CL4" s="3">
        <f>DATE(2007,5,1)</f>
        <v>39203</v>
      </c>
      <c r="CM4" s="3">
        <f>DATE(2007,6,1)</f>
        <v>39234</v>
      </c>
      <c r="CN4" s="3">
        <f>DATE(2007,7,1)</f>
        <v>39264</v>
      </c>
      <c r="CO4" s="3">
        <f>DATE(2007,8,1)</f>
        <v>39295</v>
      </c>
      <c r="CP4" s="3">
        <f>DATE(2007,9,1)</f>
        <v>39326</v>
      </c>
      <c r="CQ4" s="3">
        <f>DATE(2007,10,1)</f>
        <v>39356</v>
      </c>
      <c r="CR4" s="3">
        <f>DATE(2007,11,1)</f>
        <v>39387</v>
      </c>
      <c r="CS4" s="3">
        <f>DATE(2007,12,1)</f>
        <v>39417</v>
      </c>
      <c r="CT4" s="3">
        <f>DATE(2008,1,1)</f>
        <v>39448</v>
      </c>
      <c r="CU4" s="3">
        <f>DATE(2008,2,1)</f>
        <v>39479</v>
      </c>
      <c r="CV4" s="3">
        <f>DATE(2008,3,1)</f>
        <v>39508</v>
      </c>
      <c r="CW4" s="3">
        <f>DATE(2008,4,1)</f>
        <v>39539</v>
      </c>
      <c r="CX4" s="3">
        <f>DATE(2008,5,1)</f>
        <v>39569</v>
      </c>
      <c r="CY4" s="3">
        <f>DATE(2008,6,1)</f>
        <v>39600</v>
      </c>
      <c r="CZ4" s="3">
        <f>DATE(2008,7,1)</f>
        <v>39630</v>
      </c>
      <c r="DA4" s="3">
        <f>DATE(2008,8,1)</f>
        <v>39661</v>
      </c>
      <c r="DB4" s="3">
        <f>DATE(2008,9,1)</f>
        <v>39692</v>
      </c>
      <c r="DC4" s="3">
        <f>DATE(2008,10,1)</f>
        <v>39722</v>
      </c>
      <c r="DD4" s="3">
        <f>DATE(2008,11,1)</f>
        <v>39753</v>
      </c>
      <c r="DE4" s="3">
        <f>DATE(2008,12,1)</f>
        <v>39783</v>
      </c>
      <c r="DF4" s="3">
        <f>DATE(2009,1,1)</f>
        <v>39814</v>
      </c>
      <c r="DG4" s="3">
        <f>DATE(2009,2,1)</f>
        <v>39845</v>
      </c>
      <c r="DH4" s="3">
        <f>DATE(2009,3,1)</f>
        <v>39873</v>
      </c>
      <c r="DI4" s="3">
        <f>DATE(2009,4,1)</f>
        <v>39904</v>
      </c>
      <c r="DJ4" s="3">
        <f>DATE(2009,5,1)</f>
        <v>39934</v>
      </c>
      <c r="DK4" s="3">
        <f>DATE(2009,6,1)</f>
        <v>39965</v>
      </c>
      <c r="DL4" s="3">
        <f>DATE(2009,7,1)</f>
        <v>39995</v>
      </c>
      <c r="DM4" s="3">
        <f>DATE(2009,8,1)</f>
        <v>40026</v>
      </c>
      <c r="DN4" s="3">
        <f>DATE(2009,9,1)</f>
        <v>40057</v>
      </c>
      <c r="DO4" s="3">
        <f>DATE(2009,10,1)</f>
        <v>40087</v>
      </c>
      <c r="DP4" s="3">
        <f>DATE(2009,11,1)</f>
        <v>40118</v>
      </c>
      <c r="DQ4" s="3">
        <f>DATE(2009,12,1)</f>
        <v>40148</v>
      </c>
      <c r="DR4" s="3">
        <f>DATE(2010,1,1)</f>
        <v>40179</v>
      </c>
      <c r="DS4" s="3">
        <f>DATE(2010,2,1)</f>
        <v>40210</v>
      </c>
      <c r="DT4" s="3">
        <f>DATE(2010,3,1)</f>
        <v>40238</v>
      </c>
      <c r="DU4" s="3">
        <f>DATE(2010,4,1)</f>
        <v>40269</v>
      </c>
      <c r="DV4" s="3">
        <f>DATE(2010,5,1)</f>
        <v>40299</v>
      </c>
      <c r="DW4" s="3">
        <f>DATE(2010,6,1)</f>
        <v>40330</v>
      </c>
      <c r="DX4" s="3">
        <f>DATE(2010,7,1)</f>
        <v>40360</v>
      </c>
      <c r="DY4" s="3">
        <f>DATE(2010,8,1)</f>
        <v>40391</v>
      </c>
      <c r="DZ4" s="3">
        <f>DATE(2010,9,1)</f>
        <v>40422</v>
      </c>
      <c r="EA4" s="3">
        <f>DATE(2010,10,1)</f>
        <v>40452</v>
      </c>
      <c r="EB4" s="3">
        <f>DATE(2010,11,1)</f>
        <v>40483</v>
      </c>
      <c r="EC4" s="3">
        <f>DATE(2010,12,1)</f>
        <v>40513</v>
      </c>
      <c r="ED4" s="3">
        <f>DATE(2011,1,1)</f>
        <v>40544</v>
      </c>
      <c r="EE4" s="3">
        <f>DATE(2011,2,1)</f>
        <v>40575</v>
      </c>
      <c r="EF4" s="3">
        <f>DATE(2011,3,1)</f>
        <v>40603</v>
      </c>
      <c r="EG4" s="3">
        <f>DATE(2011,4,1)</f>
        <v>40634</v>
      </c>
      <c r="EH4" s="3">
        <f>DATE(2011,5,1)</f>
        <v>40664</v>
      </c>
      <c r="EI4" s="3">
        <f>DATE(2011,6,1)</f>
        <v>40695</v>
      </c>
      <c r="EJ4" s="3">
        <f>DATE(2011,7,1)</f>
        <v>40725</v>
      </c>
      <c r="EK4" s="3">
        <f>DATE(2011,8,1)</f>
        <v>40756</v>
      </c>
      <c r="EL4" s="3">
        <f>DATE(2011,9,1)</f>
        <v>40787</v>
      </c>
      <c r="EM4" s="3">
        <f>DATE(2011,10,1)</f>
        <v>40817</v>
      </c>
      <c r="EN4" s="3">
        <f>DATE(2011,11,1)</f>
        <v>40848</v>
      </c>
      <c r="EO4" s="3">
        <f>DATE(2011,12,1)</f>
        <v>40878</v>
      </c>
      <c r="EP4" s="3">
        <f>DATE(2012,1,1)</f>
        <v>40909</v>
      </c>
      <c r="EQ4" s="3">
        <f>DATE(2012,2,1)</f>
        <v>40940</v>
      </c>
      <c r="ER4" s="3">
        <f>DATE(2012,3,1)</f>
        <v>40969</v>
      </c>
      <c r="ES4" s="3">
        <f>DATE(2012,4,1)</f>
        <v>41000</v>
      </c>
      <c r="ET4" s="3">
        <f>DATE(2012,5,1)</f>
        <v>41030</v>
      </c>
      <c r="EU4" s="3">
        <f>DATE(2012,6,1)</f>
        <v>41061</v>
      </c>
      <c r="EV4" s="3">
        <f>DATE(2012,7,1)</f>
        <v>41091</v>
      </c>
      <c r="EW4" s="3">
        <f>DATE(2012,8,1)</f>
        <v>41122</v>
      </c>
      <c r="EX4" s="3">
        <f>DATE(2012,9,1)</f>
        <v>41153</v>
      </c>
      <c r="EY4" s="3">
        <f>DATE(2012,10,1)</f>
        <v>41183</v>
      </c>
      <c r="EZ4" s="3">
        <f>DATE(2012,11,1)</f>
        <v>41214</v>
      </c>
      <c r="FA4" s="3">
        <f>DATE(2012,12,1)</f>
        <v>41244</v>
      </c>
      <c r="FB4" s="3">
        <f>DATE(2013,1,1)</f>
        <v>41275</v>
      </c>
      <c r="FC4" s="3">
        <f>DATE(2013,2,1)</f>
        <v>41306</v>
      </c>
      <c r="FD4" s="3">
        <f>DATE(2013,3,1)</f>
        <v>41334</v>
      </c>
      <c r="FE4" s="3">
        <f>DATE(2013,4,1)</f>
        <v>41365</v>
      </c>
      <c r="FF4" s="3">
        <f>DATE(2013,5,1)</f>
        <v>41395</v>
      </c>
      <c r="FG4" s="3">
        <f>DATE(2013,6,1)</f>
        <v>41426</v>
      </c>
      <c r="FH4" s="3">
        <f>DATE(2013,7,1)</f>
        <v>41456</v>
      </c>
      <c r="FI4" s="3">
        <f>DATE(2013,8,1)</f>
        <v>41487</v>
      </c>
      <c r="FJ4" s="3">
        <f>DATE(2013,9,1)</f>
        <v>41518</v>
      </c>
      <c r="FK4" s="3">
        <f>DATE(2013,10,1)</f>
        <v>41548</v>
      </c>
      <c r="FL4" s="3">
        <f>DATE(2013,11,1)</f>
        <v>41579</v>
      </c>
      <c r="FM4" s="3">
        <f>DATE(2013,12,1)</f>
        <v>41609</v>
      </c>
      <c r="FN4" s="3">
        <f>DATE(2014,1,1)</f>
        <v>41640</v>
      </c>
      <c r="FO4" s="3">
        <f>DATE(2014,2,1)</f>
        <v>41671</v>
      </c>
      <c r="FP4" s="3">
        <f>DATE(2014,3,1)</f>
        <v>41699</v>
      </c>
      <c r="FQ4" s="3">
        <f>DATE(2014,4,1)</f>
        <v>41730</v>
      </c>
      <c r="FR4" s="3">
        <f>DATE(2014,5,1)</f>
        <v>41760</v>
      </c>
      <c r="FS4" s="3">
        <f>DATE(2014,6,1)</f>
        <v>41791</v>
      </c>
      <c r="FT4" s="3">
        <f>DATE(2014,7,1)</f>
        <v>41821</v>
      </c>
      <c r="FU4" s="3">
        <f>DATE(2014,8,1)</f>
        <v>41852</v>
      </c>
      <c r="FV4" s="3">
        <f>DATE(2014,9,1)</f>
        <v>41883</v>
      </c>
      <c r="FW4" s="3">
        <f>DATE(2014,10,1)</f>
        <v>41913</v>
      </c>
      <c r="FX4" s="3">
        <f>DATE(2014,11,1)</f>
        <v>41944</v>
      </c>
      <c r="FY4" s="3">
        <f>DATE(2014,12,1)</f>
        <v>41974</v>
      </c>
      <c r="FZ4" s="3">
        <f>DATE(2015,1,1)</f>
        <v>42005</v>
      </c>
      <c r="GA4" s="3">
        <f>DATE(2015,2,1)</f>
        <v>42036</v>
      </c>
      <c r="GB4" s="3">
        <f>DATE(2015,3,1)</f>
        <v>42064</v>
      </c>
      <c r="GC4" s="3">
        <f>DATE(2015,4,1)</f>
        <v>42095</v>
      </c>
      <c r="GD4" s="3">
        <f>DATE(2015,5,1)</f>
        <v>42125</v>
      </c>
      <c r="GE4" s="3">
        <f>DATE(2015,6,1)</f>
        <v>42156</v>
      </c>
      <c r="GF4" s="3">
        <f>DATE(2015,7,1)</f>
        <v>42186</v>
      </c>
      <c r="GG4" s="3">
        <f>DATE(2015,8,1)</f>
        <v>42217</v>
      </c>
      <c r="GH4" s="3">
        <f>DATE(2015,9,1)</f>
        <v>42248</v>
      </c>
      <c r="GI4" s="3">
        <f>DATE(2015,10,1)</f>
        <v>42278</v>
      </c>
      <c r="GJ4" s="3">
        <f>DATE(2015,11,1)</f>
        <v>42309</v>
      </c>
      <c r="GK4" s="3">
        <f>DATE(2015,12,1)</f>
        <v>42339</v>
      </c>
      <c r="GL4" s="3">
        <f>DATE(2016,1,1)</f>
        <v>42370</v>
      </c>
      <c r="GM4" s="3">
        <f>DATE(2016,2,1)</f>
        <v>42401</v>
      </c>
      <c r="GN4" s="3">
        <f>DATE(2016,3,1)</f>
        <v>42430</v>
      </c>
      <c r="GO4" s="3">
        <f>DATE(2016,4,1)</f>
        <v>42461</v>
      </c>
      <c r="GP4" s="3">
        <f>DATE(2016,5,1)</f>
        <v>42491</v>
      </c>
      <c r="GQ4" s="3">
        <f>DATE(2016,6,1)</f>
        <v>42522</v>
      </c>
      <c r="GR4" s="3">
        <f>DATE(2016,7,1)</f>
        <v>42552</v>
      </c>
      <c r="GS4" s="3">
        <f>DATE(2016,8,1)</f>
        <v>42583</v>
      </c>
      <c r="GT4" s="3">
        <f>DATE(2016,9,1)</f>
        <v>42614</v>
      </c>
      <c r="GU4" s="3">
        <f>DATE(2016,10,1)</f>
        <v>42644</v>
      </c>
      <c r="GV4" s="3">
        <f>DATE(2016,11,1)</f>
        <v>42675</v>
      </c>
      <c r="GW4" s="3">
        <f>DATE(2016,12,1)</f>
        <v>42705</v>
      </c>
    </row>
    <row r="5" spans="1:205">
      <c r="A5" s="1" t="s">
        <v>10</v>
      </c>
      <c r="B5" s="4">
        <v>5</v>
      </c>
      <c r="C5" s="4">
        <v>5</v>
      </c>
      <c r="D5" s="4">
        <v>5.15</v>
      </c>
      <c r="E5" s="2" t="e">
        <f>NA()</f>
        <v>#N/A</v>
      </c>
      <c r="F5" s="4">
        <v>5</v>
      </c>
      <c r="G5" s="4">
        <v>5.3</v>
      </c>
      <c r="H5" s="2" t="e">
        <f>NA()</f>
        <v>#N/A</v>
      </c>
      <c r="I5" s="4">
        <v>5</v>
      </c>
      <c r="J5" s="4">
        <v>5</v>
      </c>
      <c r="K5" s="4">
        <v>4.8</v>
      </c>
      <c r="L5" s="2" t="e">
        <f>NA()</f>
        <v>#N/A</v>
      </c>
      <c r="M5" s="4">
        <v>4.8</v>
      </c>
      <c r="N5" s="4">
        <v>4.5</v>
      </c>
      <c r="O5" s="4">
        <v>4.5</v>
      </c>
      <c r="P5" s="4">
        <v>4.7</v>
      </c>
      <c r="Q5" s="4">
        <v>4.8</v>
      </c>
      <c r="R5" s="4">
        <v>5</v>
      </c>
      <c r="S5" s="4">
        <v>5</v>
      </c>
      <c r="T5" s="4">
        <v>4.7</v>
      </c>
      <c r="U5" s="2" t="e">
        <f>NA()</f>
        <v>#N/A</v>
      </c>
      <c r="V5" s="4">
        <v>4.8</v>
      </c>
      <c r="W5" s="2" t="e">
        <f>NA()</f>
        <v>#N/A</v>
      </c>
      <c r="X5" s="2" t="e">
        <f>NA()</f>
        <v>#N/A</v>
      </c>
      <c r="Y5" s="4">
        <v>4.7</v>
      </c>
      <c r="Z5" s="4">
        <v>4.8</v>
      </c>
      <c r="AA5" s="4">
        <v>5</v>
      </c>
      <c r="AB5" s="4">
        <v>5.4</v>
      </c>
      <c r="AC5" s="2" t="e">
        <f>NA()</f>
        <v>#N/A</v>
      </c>
      <c r="AD5" s="4">
        <v>5.7</v>
      </c>
      <c r="AE5" s="4">
        <v>5.8</v>
      </c>
      <c r="AF5" s="2" t="e">
        <f>NA()</f>
        <v>#N/A</v>
      </c>
      <c r="AG5" s="4">
        <v>5.2</v>
      </c>
      <c r="AH5" s="4">
        <v>5</v>
      </c>
      <c r="AI5" s="4">
        <v>5.15</v>
      </c>
      <c r="AJ5" s="4">
        <v>5.3</v>
      </c>
      <c r="AK5" s="4">
        <v>5.0999999999999996</v>
      </c>
      <c r="AL5" s="4">
        <v>5</v>
      </c>
      <c r="AM5" s="4">
        <v>5.2</v>
      </c>
      <c r="AN5" s="4">
        <v>5.6</v>
      </c>
      <c r="AO5" s="4">
        <v>5.7</v>
      </c>
      <c r="AP5" s="4">
        <v>5.8</v>
      </c>
      <c r="AQ5" s="4">
        <v>5.7</v>
      </c>
      <c r="AR5" s="2" t="e">
        <f>NA()</f>
        <v>#N/A</v>
      </c>
      <c r="AS5" s="4">
        <v>5.6</v>
      </c>
      <c r="AT5" s="4">
        <v>5.4</v>
      </c>
      <c r="AU5" s="4">
        <v>5.6</v>
      </c>
      <c r="AV5" s="4">
        <v>5.7</v>
      </c>
      <c r="AW5" s="4">
        <v>5.4</v>
      </c>
      <c r="AX5" s="2" t="e">
        <f>NA()</f>
        <v>#N/A</v>
      </c>
      <c r="AY5" s="4">
        <v>5.5</v>
      </c>
      <c r="AZ5" s="4">
        <v>5.8</v>
      </c>
      <c r="BA5" s="2" t="e">
        <f>NA()</f>
        <v>#N/A</v>
      </c>
      <c r="BB5" s="2" t="e">
        <f>NA()</f>
        <v>#N/A</v>
      </c>
      <c r="BC5" s="4">
        <v>6</v>
      </c>
      <c r="BD5" s="4">
        <v>5.7</v>
      </c>
      <c r="BE5" s="4">
        <v>5.6</v>
      </c>
      <c r="BF5" s="4">
        <v>5.6</v>
      </c>
      <c r="BG5" s="4">
        <v>5.8</v>
      </c>
      <c r="BH5" s="4">
        <v>5.8</v>
      </c>
      <c r="BI5" s="4">
        <v>5.7</v>
      </c>
      <c r="BJ5" s="4">
        <v>5.6</v>
      </c>
      <c r="BK5" s="4">
        <v>5.7</v>
      </c>
      <c r="BL5" s="4">
        <v>6</v>
      </c>
      <c r="BM5" s="2" t="e">
        <f>NA()</f>
        <v>#N/A</v>
      </c>
      <c r="BN5" s="4">
        <v>6</v>
      </c>
      <c r="BO5" s="4">
        <v>6.3</v>
      </c>
      <c r="BP5" s="4">
        <v>6.2</v>
      </c>
      <c r="BQ5" s="4">
        <v>6</v>
      </c>
      <c r="BR5" s="4">
        <v>5.7</v>
      </c>
      <c r="BS5" s="2" t="e">
        <f>NA()</f>
        <v>#N/A</v>
      </c>
      <c r="BT5" s="2" t="e">
        <f>NA()</f>
        <v>#N/A</v>
      </c>
      <c r="BU5" s="2" t="e">
        <f>NA()</f>
        <v>#N/A</v>
      </c>
      <c r="BV5" s="4">
        <v>5.9</v>
      </c>
      <c r="BW5" s="4">
        <v>6.1</v>
      </c>
      <c r="BX5" s="4">
        <v>6.3</v>
      </c>
      <c r="BY5" s="4">
        <v>6.3</v>
      </c>
      <c r="BZ5" s="4">
        <v>6.6</v>
      </c>
      <c r="CA5" s="4">
        <v>7</v>
      </c>
      <c r="CB5" s="2" t="e">
        <f>NA()</f>
        <v>#N/A</v>
      </c>
      <c r="CC5" s="4">
        <v>6.7</v>
      </c>
      <c r="CD5" s="2" t="e">
        <f>NA()</f>
        <v>#N/A</v>
      </c>
      <c r="CE5" s="4">
        <v>3.3</v>
      </c>
      <c r="CF5" s="2" t="e">
        <f>NA()</f>
        <v>#N/A</v>
      </c>
      <c r="CG5" s="2" t="e">
        <f>NA()</f>
        <v>#N/A</v>
      </c>
      <c r="CH5" s="4">
        <v>3.9</v>
      </c>
      <c r="CI5" s="2" t="e">
        <f>NA()</f>
        <v>#N/A</v>
      </c>
      <c r="CJ5" s="2" t="e">
        <f>NA()</f>
        <v>#N/A</v>
      </c>
      <c r="CK5" s="4">
        <v>5.87</v>
      </c>
      <c r="CL5" s="4">
        <v>6.07</v>
      </c>
      <c r="CM5" s="4">
        <v>5.67</v>
      </c>
      <c r="CN5" s="4">
        <v>5.27</v>
      </c>
      <c r="CO5" s="2" t="e">
        <f>NA()</f>
        <v>#N/A</v>
      </c>
      <c r="CP5" s="4">
        <v>5.22</v>
      </c>
      <c r="CQ5" s="4">
        <v>4.87</v>
      </c>
      <c r="CR5" s="4">
        <v>4.97</v>
      </c>
      <c r="CS5" s="4">
        <v>5.0199999999999996</v>
      </c>
      <c r="CT5" s="4">
        <v>5.17</v>
      </c>
      <c r="CU5" s="4">
        <v>4.97</v>
      </c>
      <c r="CV5" s="4">
        <v>5.82</v>
      </c>
      <c r="CW5" s="4">
        <v>5.82</v>
      </c>
      <c r="CX5" s="4">
        <v>5.87</v>
      </c>
      <c r="CY5" s="4">
        <v>5.77</v>
      </c>
      <c r="CZ5" s="4">
        <v>5.37</v>
      </c>
      <c r="DA5" s="4">
        <v>5.27</v>
      </c>
      <c r="DB5" s="4">
        <v>5.37</v>
      </c>
      <c r="DC5" s="4">
        <v>5.67</v>
      </c>
      <c r="DD5" s="4">
        <v>5.57</v>
      </c>
      <c r="DE5" s="4">
        <v>5.42</v>
      </c>
      <c r="DF5" s="4">
        <v>5.57</v>
      </c>
      <c r="DG5" s="4">
        <v>4.92</v>
      </c>
      <c r="DH5" s="4">
        <v>5.72</v>
      </c>
      <c r="DI5" s="4">
        <v>5.69</v>
      </c>
      <c r="DJ5" s="4">
        <v>4.92</v>
      </c>
      <c r="DK5" s="4">
        <v>5.57</v>
      </c>
      <c r="DL5" s="4">
        <v>5.63</v>
      </c>
      <c r="DM5" s="4">
        <v>5.69</v>
      </c>
      <c r="DN5" s="4">
        <v>5.57</v>
      </c>
      <c r="DO5" s="2" t="e">
        <f>NA()</f>
        <v>#N/A</v>
      </c>
      <c r="DP5" s="2" t="e">
        <f>NA()</f>
        <v>#N/A</v>
      </c>
      <c r="DQ5" s="4">
        <v>4.53</v>
      </c>
      <c r="DR5" s="4">
        <v>5.05</v>
      </c>
      <c r="DS5" s="4">
        <v>4.5</v>
      </c>
      <c r="DT5" s="4">
        <v>5.25</v>
      </c>
      <c r="DU5" s="4">
        <v>5.2</v>
      </c>
      <c r="DV5" s="4">
        <v>5.3</v>
      </c>
      <c r="DW5" s="4">
        <v>5.3</v>
      </c>
      <c r="DX5" s="4">
        <v>5.2</v>
      </c>
      <c r="DY5" s="4">
        <v>4.9000000000000004</v>
      </c>
      <c r="DZ5" s="2" t="e">
        <f>NA()</f>
        <v>#N/A</v>
      </c>
      <c r="EA5" s="4">
        <v>5.0999999999999996</v>
      </c>
      <c r="EB5" s="4">
        <v>5.2</v>
      </c>
      <c r="EC5" s="4">
        <v>5.01</v>
      </c>
      <c r="ED5" s="4">
        <v>4.7</v>
      </c>
      <c r="EE5" s="4">
        <v>5</v>
      </c>
      <c r="EF5" s="4">
        <v>5.0999999999999996</v>
      </c>
      <c r="EG5" s="4">
        <v>5.0999999999999996</v>
      </c>
      <c r="EH5" s="4">
        <v>5.4</v>
      </c>
      <c r="EI5" s="4">
        <v>5.35</v>
      </c>
      <c r="EJ5" s="4">
        <v>5.3</v>
      </c>
      <c r="EK5" s="4">
        <v>5</v>
      </c>
      <c r="EL5" s="4">
        <v>4.8</v>
      </c>
      <c r="EM5" s="4">
        <v>5</v>
      </c>
      <c r="EN5" s="4">
        <v>4.9000000000000004</v>
      </c>
      <c r="EO5" s="4">
        <v>5</v>
      </c>
      <c r="EP5" s="4">
        <v>5.05</v>
      </c>
      <c r="EQ5" s="4">
        <v>5.15</v>
      </c>
      <c r="ER5" s="4">
        <v>5.25</v>
      </c>
      <c r="ES5" s="4">
        <v>6</v>
      </c>
      <c r="ET5" s="4">
        <v>6.05</v>
      </c>
      <c r="EU5" s="4">
        <v>5.9</v>
      </c>
      <c r="EV5" s="4">
        <v>5.7</v>
      </c>
      <c r="EW5" s="4">
        <v>5.4</v>
      </c>
      <c r="EX5" s="4">
        <v>5.4</v>
      </c>
      <c r="EY5" s="4">
        <v>5.5</v>
      </c>
      <c r="EZ5" s="4">
        <v>5.8</v>
      </c>
      <c r="FA5" s="4">
        <v>4.9000000000000004</v>
      </c>
      <c r="FB5" s="4">
        <v>4.87</v>
      </c>
      <c r="FC5" s="4">
        <v>5.2</v>
      </c>
      <c r="FD5" s="4">
        <v>5.2</v>
      </c>
      <c r="FE5" s="4">
        <v>4.9000000000000004</v>
      </c>
      <c r="FF5" s="4">
        <v>4.8499999999999996</v>
      </c>
      <c r="FG5" s="4">
        <v>4.9000000000000004</v>
      </c>
      <c r="FH5" s="4">
        <v>4.8</v>
      </c>
      <c r="FI5" s="4">
        <v>4.9000000000000004</v>
      </c>
      <c r="FJ5" s="4">
        <v>4.8</v>
      </c>
      <c r="FK5" s="4">
        <v>4.9000000000000004</v>
      </c>
      <c r="FL5" s="4">
        <v>5.0999999999999996</v>
      </c>
      <c r="FM5" s="4">
        <v>5.2</v>
      </c>
      <c r="FN5" s="4">
        <v>5.0999999999999996</v>
      </c>
      <c r="FO5" s="4">
        <v>5.2</v>
      </c>
      <c r="FP5" s="4">
        <v>5</v>
      </c>
      <c r="FQ5" s="4">
        <v>5.0999999999999996</v>
      </c>
      <c r="FR5" s="4">
        <v>5.2</v>
      </c>
      <c r="FS5" s="4">
        <v>4.9000000000000004</v>
      </c>
      <c r="FT5" s="4">
        <v>5.3</v>
      </c>
      <c r="FU5" s="4">
        <v>4.95</v>
      </c>
      <c r="FV5" s="4">
        <v>5</v>
      </c>
      <c r="FW5" s="4">
        <v>5.0999999999999996</v>
      </c>
      <c r="FX5" s="4">
        <v>4.9000000000000004</v>
      </c>
      <c r="FY5" s="4">
        <v>4.8</v>
      </c>
      <c r="FZ5" s="4">
        <v>5.2</v>
      </c>
      <c r="GA5" s="4">
        <v>5.25</v>
      </c>
      <c r="GB5" s="4">
        <v>5.55</v>
      </c>
      <c r="GC5" s="4">
        <v>5.85</v>
      </c>
      <c r="GD5" s="4">
        <v>5.85</v>
      </c>
      <c r="GE5" s="4">
        <v>6</v>
      </c>
      <c r="GF5" s="4">
        <v>5.8</v>
      </c>
      <c r="GG5" s="4">
        <v>5.4</v>
      </c>
      <c r="GH5" s="4">
        <v>5.4</v>
      </c>
      <c r="GI5" s="4">
        <v>5.55</v>
      </c>
      <c r="GJ5" s="4">
        <v>5.7</v>
      </c>
      <c r="GK5" s="4">
        <v>5.8</v>
      </c>
      <c r="GL5" s="4">
        <v>5.55</v>
      </c>
      <c r="GM5" s="4">
        <v>5.55</v>
      </c>
      <c r="GN5" s="4">
        <v>5.45</v>
      </c>
      <c r="GO5" s="4">
        <v>5.55</v>
      </c>
      <c r="GP5" s="4">
        <v>5.55</v>
      </c>
      <c r="GQ5" s="4">
        <v>5.55</v>
      </c>
      <c r="GR5" s="4">
        <v>5.6</v>
      </c>
      <c r="GS5" s="6">
        <v>5.25</v>
      </c>
      <c r="GT5" s="4">
        <v>5.05</v>
      </c>
      <c r="GU5" s="4">
        <v>4.45</v>
      </c>
      <c r="GV5" s="4">
        <v>4.45</v>
      </c>
      <c r="GW5" s="4">
        <v>4.3499999999999996</v>
      </c>
    </row>
    <row r="6" spans="1:205">
      <c r="A6" s="9" t="s">
        <v>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</row>
    <row r="7" spans="1:205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</row>
    <row r="37" spans="1:205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</row>
    <row r="38" spans="1:205">
      <c r="A38" s="1" t="s">
        <v>9</v>
      </c>
      <c r="B38" s="3">
        <f>DATE(2000,1,1)</f>
        <v>36526</v>
      </c>
      <c r="C38" s="3">
        <f>DATE(2000,2,1)</f>
        <v>36557</v>
      </c>
      <c r="D38" s="3">
        <f>DATE(2000,3,1)</f>
        <v>36586</v>
      </c>
      <c r="E38" s="3">
        <f>DATE(2000,4,1)</f>
        <v>36617</v>
      </c>
      <c r="F38" s="3">
        <f>DATE(2000,5,1)</f>
        <v>36647</v>
      </c>
      <c r="G38" s="3">
        <f>DATE(2000,6,1)</f>
        <v>36678</v>
      </c>
      <c r="H38" s="3">
        <f>DATE(2000,7,1)</f>
        <v>36708</v>
      </c>
      <c r="I38" s="3">
        <f>DATE(2000,8,1)</f>
        <v>36739</v>
      </c>
      <c r="J38" s="3">
        <f>DATE(2000,9,1)</f>
        <v>36770</v>
      </c>
      <c r="K38" s="3">
        <f>DATE(2000,10,1)</f>
        <v>36800</v>
      </c>
      <c r="L38" s="3">
        <f>DATE(2000,11,1)</f>
        <v>36831</v>
      </c>
      <c r="M38" s="3">
        <f>DATE(2000,12,1)</f>
        <v>36861</v>
      </c>
      <c r="N38" s="3">
        <f>DATE(2001,1,1)</f>
        <v>36892</v>
      </c>
      <c r="O38" s="3">
        <f>DATE(2001,2,1)</f>
        <v>36923</v>
      </c>
      <c r="P38" s="3">
        <f>DATE(2001,3,1)</f>
        <v>36951</v>
      </c>
      <c r="Q38" s="3">
        <f>DATE(2001,4,1)</f>
        <v>36982</v>
      </c>
      <c r="R38" s="3">
        <f>DATE(2001,5,1)</f>
        <v>37012</v>
      </c>
      <c r="S38" s="3">
        <f>DATE(2001,6,1)</f>
        <v>37043</v>
      </c>
      <c r="T38" s="3">
        <f>DATE(2001,7,1)</f>
        <v>37073</v>
      </c>
      <c r="U38" s="3">
        <f>DATE(2001,8,1)</f>
        <v>37104</v>
      </c>
      <c r="V38" s="3">
        <f>DATE(2001,9,1)</f>
        <v>37135</v>
      </c>
      <c r="W38" s="3">
        <f>DATE(2001,10,1)</f>
        <v>37165</v>
      </c>
      <c r="X38" s="3">
        <f>DATE(2001,11,1)</f>
        <v>37196</v>
      </c>
      <c r="Y38" s="3">
        <f>DATE(2001,12,1)</f>
        <v>37226</v>
      </c>
      <c r="Z38" s="3">
        <f>DATE(2002,1,1)</f>
        <v>37257</v>
      </c>
      <c r="AA38" s="3">
        <f>DATE(2002,2,1)</f>
        <v>37288</v>
      </c>
      <c r="AB38" s="3">
        <f>DATE(2002,3,1)</f>
        <v>37316</v>
      </c>
      <c r="AC38" s="3">
        <f>DATE(2002,4,1)</f>
        <v>37347</v>
      </c>
      <c r="AD38" s="3">
        <f>DATE(2002,5,1)</f>
        <v>37377</v>
      </c>
      <c r="AE38" s="3">
        <f>DATE(2002,6,1)</f>
        <v>37408</v>
      </c>
      <c r="AF38" s="3">
        <f>DATE(2002,7,1)</f>
        <v>37438</v>
      </c>
      <c r="AG38" s="3">
        <f>DATE(2002,8,1)</f>
        <v>37469</v>
      </c>
      <c r="AH38" s="3">
        <f>DATE(2002,9,1)</f>
        <v>37500</v>
      </c>
      <c r="AI38" s="3">
        <f>DATE(2002,10,1)</f>
        <v>37530</v>
      </c>
      <c r="AJ38" s="3">
        <f>DATE(2002,11,1)</f>
        <v>37561</v>
      </c>
      <c r="AK38" s="3">
        <f>DATE(2002,12,1)</f>
        <v>37591</v>
      </c>
      <c r="AL38" s="3">
        <f>DATE(2003,1,1)</f>
        <v>37622</v>
      </c>
      <c r="AM38" s="3">
        <f>DATE(2003,2,1)</f>
        <v>37653</v>
      </c>
      <c r="AN38" s="3">
        <f>DATE(2003,3,1)</f>
        <v>37681</v>
      </c>
      <c r="AO38" s="3">
        <f>DATE(2003,4,1)</f>
        <v>37712</v>
      </c>
      <c r="AP38" s="3">
        <f>DATE(2003,5,1)</f>
        <v>37742</v>
      </c>
      <c r="AQ38" s="3">
        <f>DATE(2003,6,1)</f>
        <v>37773</v>
      </c>
      <c r="AR38" s="3">
        <f>DATE(2003,7,1)</f>
        <v>37803</v>
      </c>
      <c r="AS38" s="3">
        <f>DATE(2003,8,1)</f>
        <v>37834</v>
      </c>
      <c r="AT38" s="3">
        <f>DATE(2003,9,1)</f>
        <v>37865</v>
      </c>
      <c r="AU38" s="3">
        <f>DATE(2003,10,1)</f>
        <v>37895</v>
      </c>
      <c r="AV38" s="3">
        <f>DATE(2003,11,1)</f>
        <v>37926</v>
      </c>
      <c r="AW38" s="3">
        <f>DATE(2003,12,1)</f>
        <v>37956</v>
      </c>
      <c r="AX38" s="3">
        <f>DATE(2004,1,1)</f>
        <v>37987</v>
      </c>
      <c r="AY38" s="3">
        <f>DATE(2004,2,1)</f>
        <v>38018</v>
      </c>
      <c r="AZ38" s="3">
        <f>DATE(2004,3,1)</f>
        <v>38047</v>
      </c>
      <c r="BA38" s="3">
        <f>DATE(2004,4,1)</f>
        <v>38078</v>
      </c>
      <c r="BB38" s="3">
        <f>DATE(2004,5,1)</f>
        <v>38108</v>
      </c>
      <c r="BC38" s="3">
        <f>DATE(2004,6,1)</f>
        <v>38139</v>
      </c>
      <c r="BD38" s="3">
        <f>DATE(2004,7,1)</f>
        <v>38169</v>
      </c>
      <c r="BE38" s="3">
        <f>DATE(2004,8,1)</f>
        <v>38200</v>
      </c>
      <c r="BF38" s="3">
        <f>DATE(2004,9,1)</f>
        <v>38231</v>
      </c>
      <c r="BG38" s="3">
        <f>DATE(2004,10,1)</f>
        <v>38261</v>
      </c>
      <c r="BH38" s="3">
        <f>DATE(2004,11,1)</f>
        <v>38292</v>
      </c>
      <c r="BI38" s="3">
        <f>DATE(2004,12,1)</f>
        <v>38322</v>
      </c>
      <c r="BJ38" s="3">
        <f>DATE(2005,1,1)</f>
        <v>38353</v>
      </c>
      <c r="BK38" s="3">
        <f>DATE(2005,2,1)</f>
        <v>38384</v>
      </c>
      <c r="BL38" s="3">
        <f>DATE(2005,3,1)</f>
        <v>38412</v>
      </c>
      <c r="BM38" s="3">
        <f>DATE(2005,4,1)</f>
        <v>38443</v>
      </c>
      <c r="BN38" s="3">
        <f>DATE(2005,5,1)</f>
        <v>38473</v>
      </c>
      <c r="BO38" s="3">
        <f>DATE(2005,6,1)</f>
        <v>38504</v>
      </c>
      <c r="BP38" s="3">
        <f>DATE(2005,7,1)</f>
        <v>38534</v>
      </c>
      <c r="BQ38" s="3">
        <f>DATE(2005,8,1)</f>
        <v>38565</v>
      </c>
      <c r="BR38" s="3">
        <f>DATE(2005,9,1)</f>
        <v>38596</v>
      </c>
      <c r="BS38" s="3">
        <f>DATE(2005,10,1)</f>
        <v>38626</v>
      </c>
      <c r="BT38" s="3">
        <f>DATE(2005,11,1)</f>
        <v>38657</v>
      </c>
      <c r="BU38" s="3">
        <f>DATE(2005,12,1)</f>
        <v>38687</v>
      </c>
      <c r="BV38" s="3">
        <f>DATE(2006,1,1)</f>
        <v>38718</v>
      </c>
      <c r="BW38" s="3">
        <f>DATE(2006,2,1)</f>
        <v>38749</v>
      </c>
      <c r="BX38" s="3">
        <f>DATE(2006,3,1)</f>
        <v>38777</v>
      </c>
      <c r="BY38" s="3">
        <f>DATE(2006,4,1)</f>
        <v>38808</v>
      </c>
      <c r="BZ38" s="3">
        <f>DATE(2006,5,1)</f>
        <v>38838</v>
      </c>
      <c r="CA38" s="3">
        <f>DATE(2006,6,1)</f>
        <v>38869</v>
      </c>
      <c r="CB38" s="3">
        <f>DATE(2006,7,1)</f>
        <v>38899</v>
      </c>
      <c r="CC38" s="3">
        <f>DATE(2006,8,1)</f>
        <v>38930</v>
      </c>
      <c r="CD38" s="3">
        <f>DATE(2006,9,1)</f>
        <v>38961</v>
      </c>
      <c r="CE38" s="3">
        <f>DATE(2006,10,1)</f>
        <v>38991</v>
      </c>
      <c r="CF38" s="3">
        <f>DATE(2006,11,1)</f>
        <v>39022</v>
      </c>
      <c r="CG38" s="3">
        <f>DATE(2006,12,1)</f>
        <v>39052</v>
      </c>
      <c r="CH38" s="3">
        <f>DATE(2007,1,1)</f>
        <v>39083</v>
      </c>
      <c r="CI38" s="3">
        <f>DATE(2007,2,1)</f>
        <v>39114</v>
      </c>
      <c r="CJ38" s="3">
        <f>DATE(2007,3,1)</f>
        <v>39142</v>
      </c>
      <c r="CK38" s="3">
        <f>DATE(2007,4,1)</f>
        <v>39173</v>
      </c>
      <c r="CL38" s="3">
        <f>DATE(2007,5,1)</f>
        <v>39203</v>
      </c>
      <c r="CM38" s="3">
        <f>DATE(2007,6,1)</f>
        <v>39234</v>
      </c>
      <c r="CN38" s="3">
        <f>DATE(2007,7,1)</f>
        <v>39264</v>
      </c>
      <c r="CO38" s="3">
        <f>DATE(2007,8,1)</f>
        <v>39295</v>
      </c>
      <c r="CP38" s="3">
        <f>DATE(2007,9,1)</f>
        <v>39326</v>
      </c>
      <c r="CQ38" s="3">
        <f>DATE(2007,10,1)</f>
        <v>39356</v>
      </c>
      <c r="CR38" s="3">
        <f>DATE(2007,11,1)</f>
        <v>39387</v>
      </c>
      <c r="CS38" s="3">
        <f>DATE(2007,12,1)</f>
        <v>39417</v>
      </c>
      <c r="CT38" s="3">
        <f>DATE(2008,1,1)</f>
        <v>39448</v>
      </c>
      <c r="CU38" s="3">
        <f>DATE(2008,2,1)</f>
        <v>39479</v>
      </c>
      <c r="CV38" s="3">
        <f>DATE(2008,3,1)</f>
        <v>39508</v>
      </c>
      <c r="CW38" s="3">
        <f>DATE(2008,4,1)</f>
        <v>39539</v>
      </c>
      <c r="CX38" s="3">
        <f>DATE(2008,5,1)</f>
        <v>39569</v>
      </c>
      <c r="CY38" s="3">
        <f>DATE(2008,6,1)</f>
        <v>39600</v>
      </c>
      <c r="CZ38" s="3">
        <f>DATE(2008,7,1)</f>
        <v>39630</v>
      </c>
      <c r="DA38" s="3">
        <f>DATE(2008,8,1)</f>
        <v>39661</v>
      </c>
      <c r="DB38" s="3">
        <f>DATE(2008,9,1)</f>
        <v>39692</v>
      </c>
      <c r="DC38" s="3">
        <f>DATE(2008,10,1)</f>
        <v>39722</v>
      </c>
      <c r="DD38" s="3">
        <f>DATE(2008,11,1)</f>
        <v>39753</v>
      </c>
      <c r="DE38" s="3">
        <f>DATE(2008,12,1)</f>
        <v>39783</v>
      </c>
      <c r="DF38" s="3">
        <f>DATE(2009,1,1)</f>
        <v>39814</v>
      </c>
      <c r="DG38" s="3">
        <f>DATE(2009,2,1)</f>
        <v>39845</v>
      </c>
      <c r="DH38" s="3">
        <f>DATE(2009,3,1)</f>
        <v>39873</v>
      </c>
      <c r="DI38" s="3">
        <f>DATE(2009,4,1)</f>
        <v>39904</v>
      </c>
      <c r="DJ38" s="3">
        <f>DATE(2009,5,1)</f>
        <v>39934</v>
      </c>
      <c r="DK38" s="3">
        <f>DATE(2009,6,1)</f>
        <v>39965</v>
      </c>
      <c r="DL38" s="3">
        <f>DATE(2009,7,1)</f>
        <v>39995</v>
      </c>
      <c r="DM38" s="3">
        <f>DATE(2009,8,1)</f>
        <v>40026</v>
      </c>
      <c r="DN38" s="3">
        <f>DATE(2009,9,1)</f>
        <v>40057</v>
      </c>
      <c r="DO38" s="3">
        <f>DATE(2009,10,1)</f>
        <v>40087</v>
      </c>
      <c r="DP38" s="3">
        <f>DATE(2009,11,1)</f>
        <v>40118</v>
      </c>
      <c r="DQ38" s="3">
        <f>DATE(2009,12,1)</f>
        <v>40148</v>
      </c>
      <c r="DR38" s="3">
        <f>DATE(2010,1,1)</f>
        <v>40179</v>
      </c>
      <c r="DS38" s="3">
        <f>DATE(2010,2,1)</f>
        <v>40210</v>
      </c>
      <c r="DT38" s="3">
        <f>DATE(2010,3,1)</f>
        <v>40238</v>
      </c>
      <c r="DU38" s="3">
        <f>DATE(2010,4,1)</f>
        <v>40269</v>
      </c>
      <c r="DV38" s="3">
        <f>DATE(2010,5,1)</f>
        <v>40299</v>
      </c>
      <c r="DW38" s="3">
        <f>DATE(2010,6,1)</f>
        <v>40330</v>
      </c>
      <c r="DX38" s="3">
        <f>DATE(2010,7,1)</f>
        <v>40360</v>
      </c>
      <c r="DY38" s="3">
        <f>DATE(2010,8,1)</f>
        <v>40391</v>
      </c>
      <c r="DZ38" s="3">
        <f>DATE(2010,9,1)</f>
        <v>40422</v>
      </c>
      <c r="EA38" s="3">
        <f>DATE(2010,10,1)</f>
        <v>40452</v>
      </c>
      <c r="EB38" s="3">
        <f>DATE(2010,11,1)</f>
        <v>40483</v>
      </c>
      <c r="EC38" s="3">
        <f>DATE(2010,12,1)</f>
        <v>40513</v>
      </c>
      <c r="ED38" s="3">
        <f>DATE(2011,1,1)</f>
        <v>40544</v>
      </c>
      <c r="EE38" s="3">
        <f>DATE(2011,2,1)</f>
        <v>40575</v>
      </c>
      <c r="EF38" s="3">
        <f>DATE(2011,3,1)</f>
        <v>40603</v>
      </c>
      <c r="EG38" s="3">
        <f>DATE(2011,4,1)</f>
        <v>40634</v>
      </c>
      <c r="EH38" s="3">
        <f>DATE(2011,5,1)</f>
        <v>40664</v>
      </c>
      <c r="EI38" s="3">
        <f>DATE(2011,6,1)</f>
        <v>40695</v>
      </c>
      <c r="EJ38" s="3">
        <f>DATE(2011,7,1)</f>
        <v>40725</v>
      </c>
      <c r="EK38" s="3">
        <f>DATE(2011,8,1)</f>
        <v>40756</v>
      </c>
      <c r="EL38" s="3">
        <f>DATE(2011,9,1)</f>
        <v>40787</v>
      </c>
      <c r="EM38" s="3">
        <f>DATE(2011,10,1)</f>
        <v>40817</v>
      </c>
      <c r="EN38" s="3">
        <f>DATE(2011,11,1)</f>
        <v>40848</v>
      </c>
      <c r="EO38" s="3">
        <f>DATE(2011,12,1)</f>
        <v>40878</v>
      </c>
      <c r="EP38" s="3">
        <f>DATE(2012,1,1)</f>
        <v>40909</v>
      </c>
      <c r="EQ38" s="3">
        <f>DATE(2012,2,1)</f>
        <v>40940</v>
      </c>
      <c r="ER38" s="3">
        <f>DATE(2012,3,1)</f>
        <v>40969</v>
      </c>
      <c r="ES38" s="3">
        <f>DATE(2012,4,1)</f>
        <v>41000</v>
      </c>
      <c r="ET38" s="3">
        <f>DATE(2012,5,1)</f>
        <v>41030</v>
      </c>
      <c r="EU38" s="3">
        <f>DATE(2012,6,1)</f>
        <v>41061</v>
      </c>
      <c r="EV38" s="3">
        <f>DATE(2012,7,1)</f>
        <v>41091</v>
      </c>
      <c r="EW38" s="3">
        <f>DATE(2012,8,1)</f>
        <v>41122</v>
      </c>
      <c r="EX38" s="3">
        <f>DATE(2012,9,1)</f>
        <v>41153</v>
      </c>
      <c r="EY38" s="3">
        <f>DATE(2012,10,1)</f>
        <v>41183</v>
      </c>
      <c r="EZ38" s="3">
        <f>DATE(2012,11,1)</f>
        <v>41214</v>
      </c>
      <c r="FA38" s="3">
        <f>DATE(2012,12,1)</f>
        <v>41244</v>
      </c>
      <c r="FB38" s="3">
        <f>DATE(2013,1,1)</f>
        <v>41275</v>
      </c>
      <c r="FC38" s="3">
        <f>DATE(2013,2,1)</f>
        <v>41306</v>
      </c>
      <c r="FD38" s="3">
        <f>DATE(2013,3,1)</f>
        <v>41334</v>
      </c>
      <c r="FE38" s="3">
        <f>DATE(2013,4,1)</f>
        <v>41365</v>
      </c>
      <c r="FF38" s="3">
        <f>DATE(2013,5,1)</f>
        <v>41395</v>
      </c>
      <c r="FG38" s="3">
        <f>DATE(2013,6,1)</f>
        <v>41426</v>
      </c>
      <c r="FH38" s="3">
        <f>DATE(2013,7,1)</f>
        <v>41456</v>
      </c>
      <c r="FI38" s="3">
        <f>DATE(2013,8,1)</f>
        <v>41487</v>
      </c>
      <c r="FJ38" s="3">
        <f>DATE(2013,9,1)</f>
        <v>41518</v>
      </c>
      <c r="FK38" s="3">
        <f>DATE(2013,10,1)</f>
        <v>41548</v>
      </c>
      <c r="FL38" s="3">
        <f>DATE(2013,11,1)</f>
        <v>41579</v>
      </c>
      <c r="FM38" s="3">
        <f>DATE(2013,12,1)</f>
        <v>41609</v>
      </c>
      <c r="FN38" s="3">
        <f>DATE(2014,1,1)</f>
        <v>41640</v>
      </c>
      <c r="FO38" s="3">
        <f>DATE(2014,2,1)</f>
        <v>41671</v>
      </c>
      <c r="FP38" s="3">
        <f>DATE(2014,3,1)</f>
        <v>41699</v>
      </c>
      <c r="FQ38" s="3">
        <f>DATE(2014,4,1)</f>
        <v>41730</v>
      </c>
      <c r="FR38" s="3">
        <f>DATE(2014,5,1)</f>
        <v>41760</v>
      </c>
      <c r="FS38" s="3">
        <f>DATE(2014,6,1)</f>
        <v>41791</v>
      </c>
      <c r="FT38" s="3">
        <f>DATE(2014,7,1)</f>
        <v>41821</v>
      </c>
      <c r="FU38" s="3">
        <f>DATE(2014,8,1)</f>
        <v>41852</v>
      </c>
      <c r="FV38" s="3">
        <f>DATE(2014,9,1)</f>
        <v>41883</v>
      </c>
      <c r="FW38" s="3">
        <f>DATE(2014,10,1)</f>
        <v>41913</v>
      </c>
      <c r="FX38" s="3">
        <f>DATE(2014,11,1)</f>
        <v>41944</v>
      </c>
      <c r="FY38" s="3">
        <f>DATE(2014,12,1)</f>
        <v>41974</v>
      </c>
      <c r="FZ38" s="3">
        <f>DATE(2015,1,1)</f>
        <v>42005</v>
      </c>
      <c r="GA38" s="3">
        <f>DATE(2015,2,1)</f>
        <v>42036</v>
      </c>
      <c r="GB38" s="3">
        <f>DATE(2015,3,1)</f>
        <v>42064</v>
      </c>
      <c r="GC38" s="3">
        <f>DATE(2015,4,1)</f>
        <v>42095</v>
      </c>
      <c r="GD38" s="3">
        <f>DATE(2015,5,1)</f>
        <v>42125</v>
      </c>
      <c r="GE38" s="3">
        <f>DATE(2015,6,1)</f>
        <v>42156</v>
      </c>
      <c r="GF38" s="3">
        <f>DATE(2015,7,1)</f>
        <v>42186</v>
      </c>
      <c r="GG38" s="3">
        <f>DATE(2015,8,1)</f>
        <v>42217</v>
      </c>
      <c r="GH38" s="3">
        <f>DATE(2015,9,1)</f>
        <v>42248</v>
      </c>
      <c r="GI38" s="3">
        <f>DATE(2015,10,1)</f>
        <v>42278</v>
      </c>
      <c r="GJ38" s="3">
        <f>DATE(2015,11,1)</f>
        <v>42309</v>
      </c>
      <c r="GK38" s="3">
        <f>DATE(2015,12,1)</f>
        <v>42339</v>
      </c>
      <c r="GL38" s="3">
        <f>DATE(2016,1,1)</f>
        <v>42370</v>
      </c>
      <c r="GM38" s="3">
        <f>DATE(2016,2,1)</f>
        <v>42401</v>
      </c>
      <c r="GN38" s="3">
        <f>DATE(2016,3,1)</f>
        <v>42430</v>
      </c>
      <c r="GO38" s="3">
        <f>DATE(2016,4,1)</f>
        <v>42461</v>
      </c>
      <c r="GP38" s="3">
        <f>DATE(2016,5,1)</f>
        <v>42491</v>
      </c>
      <c r="GQ38" s="3">
        <f>DATE(2016,6,1)</f>
        <v>42522</v>
      </c>
      <c r="GR38" s="3">
        <f>DATE(2016,7,1)</f>
        <v>42552</v>
      </c>
      <c r="GS38" s="3">
        <f>DATE(2016,8,1)</f>
        <v>42583</v>
      </c>
      <c r="GT38" s="3">
        <f>DATE(2016,9,1)</f>
        <v>42614</v>
      </c>
      <c r="GU38" s="3">
        <f>DATE(2016,10,1)</f>
        <v>42644</v>
      </c>
      <c r="GV38" s="3">
        <f>DATE(2016,11,1)</f>
        <v>42675</v>
      </c>
      <c r="GW38" s="3">
        <f>DATE(2016,12,1)</f>
        <v>42705</v>
      </c>
    </row>
    <row r="39" spans="1:205">
      <c r="A39" s="1" t="s">
        <v>10</v>
      </c>
      <c r="B39" s="4">
        <v>75.441999999999993</v>
      </c>
      <c r="C39" s="4">
        <v>75.441999999999993</v>
      </c>
      <c r="D39" s="4">
        <v>75.292000000000002</v>
      </c>
      <c r="E39" s="2" t="e">
        <f>NA()</f>
        <v>#N/A</v>
      </c>
      <c r="F39" s="4">
        <v>75.441999999999993</v>
      </c>
      <c r="G39" s="4">
        <v>75.141999999999996</v>
      </c>
      <c r="H39" s="2" t="e">
        <f>NA()</f>
        <v>#N/A</v>
      </c>
      <c r="I39" s="4">
        <v>75.441999999999993</v>
      </c>
      <c r="J39" s="4">
        <v>75.441999999999993</v>
      </c>
      <c r="K39" s="4">
        <v>75.641999999999996</v>
      </c>
      <c r="L39" s="2" t="e">
        <f>NA()</f>
        <v>#N/A</v>
      </c>
      <c r="M39" s="4">
        <v>75.641999999999996</v>
      </c>
      <c r="N39" s="4">
        <v>75.941999999999993</v>
      </c>
      <c r="O39" s="4">
        <v>75.941999999999993</v>
      </c>
      <c r="P39" s="4">
        <v>75.742000000000004</v>
      </c>
      <c r="Q39" s="4">
        <v>75.641999999999996</v>
      </c>
      <c r="R39" s="4">
        <v>75.441999999999993</v>
      </c>
      <c r="S39" s="4">
        <v>75.441999999999993</v>
      </c>
      <c r="T39" s="4">
        <v>75.742000000000004</v>
      </c>
      <c r="U39" s="2" t="e">
        <f>NA()</f>
        <v>#N/A</v>
      </c>
      <c r="V39" s="4">
        <v>75.641999999999996</v>
      </c>
      <c r="W39" s="2" t="e">
        <f>NA()</f>
        <v>#N/A</v>
      </c>
      <c r="X39" s="2" t="e">
        <f>NA()</f>
        <v>#N/A</v>
      </c>
      <c r="Y39" s="4">
        <v>75.742000000000004</v>
      </c>
      <c r="Z39" s="4">
        <v>75.641999999999996</v>
      </c>
      <c r="AA39" s="4">
        <v>75.441999999999993</v>
      </c>
      <c r="AB39" s="4">
        <v>75.042000000000002</v>
      </c>
      <c r="AC39" s="2" t="e">
        <f>NA()</f>
        <v>#N/A</v>
      </c>
      <c r="AD39" s="4">
        <v>74.742000000000004</v>
      </c>
      <c r="AE39" s="4">
        <v>74.641999999999996</v>
      </c>
      <c r="AF39" s="2" t="e">
        <f>NA()</f>
        <v>#N/A</v>
      </c>
      <c r="AG39" s="4">
        <v>75.242000000000004</v>
      </c>
      <c r="AH39" s="4">
        <v>75.441999999999993</v>
      </c>
      <c r="AI39" s="4">
        <v>75.292000000000002</v>
      </c>
      <c r="AJ39" s="4">
        <v>75.141999999999996</v>
      </c>
      <c r="AK39" s="4">
        <v>75.341999999999999</v>
      </c>
      <c r="AL39" s="4">
        <v>75.441999999999993</v>
      </c>
      <c r="AM39" s="4">
        <v>75.242000000000004</v>
      </c>
      <c r="AN39" s="4">
        <v>74.841999999999999</v>
      </c>
      <c r="AO39" s="4">
        <v>74.742000000000004</v>
      </c>
      <c r="AP39" s="4">
        <v>74.641999999999996</v>
      </c>
      <c r="AQ39" s="4">
        <v>74.742000000000004</v>
      </c>
      <c r="AR39" s="2" t="e">
        <f>NA()</f>
        <v>#N/A</v>
      </c>
      <c r="AS39" s="4">
        <v>74.841999999999999</v>
      </c>
      <c r="AT39" s="4">
        <v>75.042000000000002</v>
      </c>
      <c r="AU39" s="4">
        <v>74.841999999999999</v>
      </c>
      <c r="AV39" s="4">
        <v>74.742000000000004</v>
      </c>
      <c r="AW39" s="4">
        <v>75.042000000000002</v>
      </c>
      <c r="AX39" s="2" t="e">
        <f>NA()</f>
        <v>#N/A</v>
      </c>
      <c r="AY39" s="4">
        <v>74.941999999999993</v>
      </c>
      <c r="AZ39" s="4">
        <v>74.641999999999996</v>
      </c>
      <c r="BA39" s="2" t="e">
        <f>NA()</f>
        <v>#N/A</v>
      </c>
      <c r="BB39" s="2" t="e">
        <f>NA()</f>
        <v>#N/A</v>
      </c>
      <c r="BC39" s="4">
        <v>74.441999999999993</v>
      </c>
      <c r="BD39" s="4">
        <v>74.742000000000004</v>
      </c>
      <c r="BE39" s="4">
        <v>74.841999999999999</v>
      </c>
      <c r="BF39" s="4">
        <v>74.841999999999999</v>
      </c>
      <c r="BG39" s="4">
        <v>74.641999999999996</v>
      </c>
      <c r="BH39" s="4">
        <v>74.641999999999996</v>
      </c>
      <c r="BI39" s="4">
        <v>74.742000000000004</v>
      </c>
      <c r="BJ39" s="4">
        <v>74.841999999999999</v>
      </c>
      <c r="BK39" s="4">
        <v>74.742000000000004</v>
      </c>
      <c r="BL39" s="4">
        <v>74.441999999999993</v>
      </c>
      <c r="BM39" s="2" t="e">
        <f>NA()</f>
        <v>#N/A</v>
      </c>
      <c r="BN39" s="4">
        <v>74.441999999999993</v>
      </c>
      <c r="BO39" s="4">
        <v>74.141999999999996</v>
      </c>
      <c r="BP39" s="4">
        <v>74.242000000000004</v>
      </c>
      <c r="BQ39" s="4">
        <v>74.441999999999993</v>
      </c>
      <c r="BR39" s="4">
        <v>74.742000000000004</v>
      </c>
      <c r="BS39" s="2" t="e">
        <f>NA()</f>
        <v>#N/A</v>
      </c>
      <c r="BT39" s="2" t="e">
        <f>NA()</f>
        <v>#N/A</v>
      </c>
      <c r="BU39" s="2" t="e">
        <f>NA()</f>
        <v>#N/A</v>
      </c>
      <c r="BV39" s="4">
        <v>74.542000000000002</v>
      </c>
      <c r="BW39" s="4">
        <v>74.341999999999999</v>
      </c>
      <c r="BX39" s="4">
        <v>74.141999999999996</v>
      </c>
      <c r="BY39" s="4">
        <v>74.141999999999996</v>
      </c>
      <c r="BZ39" s="4">
        <v>73.841999999999999</v>
      </c>
      <c r="CA39" s="4">
        <v>73.441999999999993</v>
      </c>
      <c r="CB39" s="2" t="e">
        <f>NA()</f>
        <v>#N/A</v>
      </c>
      <c r="CC39" s="4">
        <v>73.742000000000004</v>
      </c>
      <c r="CD39" s="2" t="e">
        <f>NA()</f>
        <v>#N/A</v>
      </c>
      <c r="CE39" s="4">
        <v>77.141999999999996</v>
      </c>
      <c r="CF39" s="2" t="e">
        <f>NA()</f>
        <v>#N/A</v>
      </c>
      <c r="CG39" s="2" t="e">
        <f>NA()</f>
        <v>#N/A</v>
      </c>
      <c r="CH39" s="4">
        <v>76.542000000000002</v>
      </c>
      <c r="CI39" s="2" t="e">
        <f>NA()</f>
        <v>#N/A</v>
      </c>
      <c r="CJ39" s="2" t="e">
        <f>NA()</f>
        <v>#N/A</v>
      </c>
      <c r="CK39" s="4">
        <v>74.572000000000003</v>
      </c>
      <c r="CL39" s="4">
        <v>74.372</v>
      </c>
      <c r="CM39" s="4">
        <v>74.772000000000006</v>
      </c>
      <c r="CN39" s="4">
        <v>75.171999999999997</v>
      </c>
      <c r="CO39" s="2" t="e">
        <f>NA()</f>
        <v>#N/A</v>
      </c>
      <c r="CP39" s="4">
        <v>75.221999999999994</v>
      </c>
      <c r="CQ39" s="4">
        <v>75.572000000000003</v>
      </c>
      <c r="CR39" s="4">
        <v>75.471999999999994</v>
      </c>
      <c r="CS39" s="4">
        <v>75.421999999999997</v>
      </c>
      <c r="CT39" s="4">
        <v>75.272000000000006</v>
      </c>
      <c r="CU39" s="4">
        <v>75.471999999999994</v>
      </c>
      <c r="CV39" s="4">
        <v>74.622</v>
      </c>
      <c r="CW39" s="4">
        <v>74.622</v>
      </c>
      <c r="CX39" s="4">
        <v>74.572000000000003</v>
      </c>
      <c r="CY39" s="4">
        <v>74.671999999999997</v>
      </c>
      <c r="CZ39" s="4">
        <v>75.072000000000003</v>
      </c>
      <c r="DA39" s="4">
        <v>75.171999999999997</v>
      </c>
      <c r="DB39" s="4">
        <v>75.072000000000003</v>
      </c>
      <c r="DC39" s="4">
        <v>74.772000000000006</v>
      </c>
      <c r="DD39" s="4">
        <v>74.872</v>
      </c>
      <c r="DE39" s="4">
        <v>75.022000000000006</v>
      </c>
      <c r="DF39" s="4">
        <v>74.872</v>
      </c>
      <c r="DG39" s="4">
        <v>75.522000000000006</v>
      </c>
      <c r="DH39" s="4">
        <v>74.721999999999994</v>
      </c>
      <c r="DI39" s="4">
        <v>74.751999999999995</v>
      </c>
      <c r="DJ39" s="4">
        <v>75.522000000000006</v>
      </c>
      <c r="DK39" s="4">
        <v>74.872</v>
      </c>
      <c r="DL39" s="4">
        <v>74.811999999999998</v>
      </c>
      <c r="DM39" s="4">
        <v>74.751999999999995</v>
      </c>
      <c r="DN39" s="4">
        <v>74.872</v>
      </c>
      <c r="DO39" s="2" t="e">
        <f>NA()</f>
        <v>#N/A</v>
      </c>
      <c r="DP39" s="2" t="e">
        <f>NA()</f>
        <v>#N/A</v>
      </c>
      <c r="DQ39" s="4">
        <v>75.912000000000006</v>
      </c>
      <c r="DR39" s="4">
        <v>75.391999999999996</v>
      </c>
      <c r="DS39" s="4">
        <v>75.941999999999993</v>
      </c>
      <c r="DT39" s="4">
        <v>75.191999999999993</v>
      </c>
      <c r="DU39" s="4">
        <v>75.242000000000004</v>
      </c>
      <c r="DV39" s="4">
        <v>75.141999999999996</v>
      </c>
      <c r="DW39" s="4">
        <v>75.141999999999996</v>
      </c>
      <c r="DX39" s="4">
        <v>75.242000000000004</v>
      </c>
      <c r="DY39" s="4">
        <v>75.542000000000002</v>
      </c>
      <c r="DZ39" s="2" t="e">
        <f>NA()</f>
        <v>#N/A</v>
      </c>
      <c r="EA39" s="4">
        <v>75.341999999999999</v>
      </c>
      <c r="EB39" s="4">
        <v>75.242000000000004</v>
      </c>
      <c r="EC39" s="4">
        <v>75.432000000000002</v>
      </c>
      <c r="ED39" s="4">
        <v>75.742000000000004</v>
      </c>
      <c r="EE39" s="4">
        <v>75.441999999999993</v>
      </c>
      <c r="EF39" s="4">
        <v>75.341999999999999</v>
      </c>
      <c r="EG39" s="4">
        <v>75.341999999999999</v>
      </c>
      <c r="EH39" s="4">
        <v>75.042000000000002</v>
      </c>
      <c r="EI39" s="4">
        <v>75.091999999999999</v>
      </c>
      <c r="EJ39" s="4">
        <v>75.141999999999996</v>
      </c>
      <c r="EK39" s="4">
        <v>75.441999999999993</v>
      </c>
      <c r="EL39" s="4">
        <v>75.641999999999996</v>
      </c>
      <c r="EM39" s="4">
        <v>75.441999999999993</v>
      </c>
      <c r="EN39" s="4">
        <v>75.542000000000002</v>
      </c>
      <c r="EO39" s="4">
        <v>75.441999999999993</v>
      </c>
      <c r="EP39" s="4">
        <v>75.391999999999996</v>
      </c>
      <c r="EQ39" s="4">
        <v>75.292000000000002</v>
      </c>
      <c r="ER39" s="4">
        <v>75.191999999999993</v>
      </c>
      <c r="ES39" s="4">
        <v>74.441999999999993</v>
      </c>
      <c r="ET39" s="4">
        <v>74.391999999999996</v>
      </c>
      <c r="EU39" s="4">
        <v>74.542000000000002</v>
      </c>
      <c r="EV39" s="4">
        <v>74.742000000000004</v>
      </c>
      <c r="EW39" s="4">
        <v>75.042000000000002</v>
      </c>
      <c r="EX39" s="4">
        <v>75.042000000000002</v>
      </c>
      <c r="EY39" s="4">
        <v>74.941999999999993</v>
      </c>
      <c r="EZ39" s="4">
        <v>74.641999999999996</v>
      </c>
      <c r="FA39" s="4">
        <v>75.542000000000002</v>
      </c>
      <c r="FB39" s="4">
        <v>75.572000000000003</v>
      </c>
      <c r="FC39" s="4">
        <v>75.242000000000004</v>
      </c>
      <c r="FD39" s="4">
        <v>75.242000000000004</v>
      </c>
      <c r="FE39" s="4">
        <v>75.542000000000002</v>
      </c>
      <c r="FF39" s="4">
        <v>75.591999999999999</v>
      </c>
      <c r="FG39" s="4">
        <v>75.542000000000002</v>
      </c>
      <c r="FH39" s="4">
        <v>75.641999999999996</v>
      </c>
      <c r="FI39" s="4">
        <v>75.542000000000002</v>
      </c>
      <c r="FJ39" s="4">
        <v>75.641999999999996</v>
      </c>
      <c r="FK39" s="4">
        <v>75.542000000000002</v>
      </c>
      <c r="FL39" s="4">
        <v>75.341999999999999</v>
      </c>
      <c r="FM39" s="4">
        <v>75.242000000000004</v>
      </c>
      <c r="FN39" s="4">
        <v>75.341999999999999</v>
      </c>
      <c r="FO39" s="4">
        <v>75.242000000000004</v>
      </c>
      <c r="FP39" s="4">
        <v>75.441999999999993</v>
      </c>
      <c r="FQ39" s="4">
        <v>75.341999999999999</v>
      </c>
      <c r="FR39" s="4">
        <v>75.242000000000004</v>
      </c>
      <c r="FS39" s="4">
        <v>75.542000000000002</v>
      </c>
      <c r="FT39" s="4">
        <v>75.141999999999996</v>
      </c>
      <c r="FU39" s="4">
        <v>75.492000000000004</v>
      </c>
      <c r="FV39" s="4">
        <v>75.441999999999993</v>
      </c>
      <c r="FW39" s="4">
        <v>75.341999999999999</v>
      </c>
      <c r="FX39" s="4">
        <v>75.542000000000002</v>
      </c>
      <c r="FY39" s="4">
        <v>75.641999999999996</v>
      </c>
      <c r="FZ39" s="4">
        <v>75.242000000000004</v>
      </c>
      <c r="GA39" s="4">
        <v>75.191999999999993</v>
      </c>
      <c r="GB39" s="4">
        <v>74.891999999999996</v>
      </c>
      <c r="GC39" s="4">
        <v>74.591999999999999</v>
      </c>
      <c r="GD39" s="4">
        <v>74.591999999999999</v>
      </c>
      <c r="GE39" s="4">
        <v>74.441999999999993</v>
      </c>
      <c r="GF39" s="4">
        <v>74.641999999999996</v>
      </c>
      <c r="GG39" s="4">
        <v>75.042000000000002</v>
      </c>
      <c r="GH39" s="4">
        <v>75.042000000000002</v>
      </c>
      <c r="GI39" s="4">
        <v>74.891999999999996</v>
      </c>
      <c r="GJ39" s="4">
        <v>74.742000000000004</v>
      </c>
      <c r="GK39" s="4">
        <v>74.641999999999996</v>
      </c>
      <c r="GL39" s="4">
        <v>74.891999999999996</v>
      </c>
      <c r="GM39" s="4">
        <v>74.891999999999996</v>
      </c>
      <c r="GN39" s="4">
        <v>74.992000000000004</v>
      </c>
      <c r="GO39" s="4">
        <v>74.891999999999996</v>
      </c>
      <c r="GP39" s="4">
        <v>74.891999999999996</v>
      </c>
      <c r="GQ39" s="4">
        <v>74.891999999999996</v>
      </c>
      <c r="GR39" s="4">
        <v>74.841999999999999</v>
      </c>
      <c r="GS39" s="6">
        <v>75.191999999999993</v>
      </c>
      <c r="GT39" s="4">
        <v>75.391999999999996</v>
      </c>
      <c r="GU39" s="4">
        <v>75.992000000000004</v>
      </c>
      <c r="GV39" s="4">
        <v>75.992000000000004</v>
      </c>
      <c r="GW39" s="4">
        <v>76.091999999999999</v>
      </c>
    </row>
    <row r="40" spans="1:205">
      <c r="A40" s="9" t="s">
        <v>75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</row>
    <row r="41" spans="1:205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GW41"/>
    <mergeCell ref="A3:GW3"/>
    <mergeCell ref="A6:GW6"/>
    <mergeCell ref="A7:GW7"/>
    <mergeCell ref="A37:GW37"/>
    <mergeCell ref="A40:GW40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95"/>
  <sheetViews>
    <sheetView workbookViewId="0"/>
  </sheetViews>
  <sheetFormatPr defaultColWidth="9.140625" defaultRowHeight="15"/>
  <cols>
    <col min="1" max="1" width="27.140625" customWidth="1"/>
    <col min="2" max="2" width="12.85546875" customWidth="1"/>
    <col min="3" max="6" width="9.140625" customWidth="1"/>
    <col min="7" max="7" width="12.42578125" customWidth="1"/>
    <col min="8" max="21" width="9.140625" customWidth="1"/>
  </cols>
  <sheetData>
    <row r="1" spans="1:20">
      <c r="A1" t="s">
        <v>121</v>
      </c>
      <c r="B1" t="s">
        <v>122</v>
      </c>
      <c r="C1" t="s">
        <v>2</v>
      </c>
      <c r="D1" t="s">
        <v>123</v>
      </c>
      <c r="E1" t="s">
        <v>4</v>
      </c>
      <c r="F1" t="s">
        <v>124</v>
      </c>
      <c r="G1" t="s">
        <v>6</v>
      </c>
      <c r="H1" t="s">
        <v>125</v>
      </c>
    </row>
    <row r="3" spans="1:20">
      <c r="A3" s="10" t="s">
        <v>126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  <c r="T4" s="3">
        <f>DATE(2016,12,1)</f>
        <v>42705</v>
      </c>
    </row>
    <row r="5" spans="1:20">
      <c r="A5" s="1" t="s">
        <v>10</v>
      </c>
      <c r="B5" s="4">
        <v>3.43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4">
        <v>3.43</v>
      </c>
      <c r="H5" s="2" t="e">
        <f>NA()</f>
        <v>#N/A</v>
      </c>
      <c r="I5" s="4">
        <v>4.22</v>
      </c>
      <c r="J5" s="4">
        <v>5.12</v>
      </c>
      <c r="K5" s="4">
        <v>4.12</v>
      </c>
      <c r="L5" s="4">
        <v>4.12</v>
      </c>
      <c r="M5" s="4">
        <v>4.4800000000000004</v>
      </c>
      <c r="N5" s="4">
        <v>5.12</v>
      </c>
      <c r="O5" s="4">
        <v>5.0199999999999996</v>
      </c>
      <c r="P5" s="4">
        <v>2.92</v>
      </c>
      <c r="Q5" s="2" t="e">
        <f>NA()</f>
        <v>#N/A</v>
      </c>
      <c r="R5" s="2" t="e">
        <f>NA()</f>
        <v>#N/A</v>
      </c>
      <c r="S5" s="4">
        <v>3.5</v>
      </c>
      <c r="T5" s="4">
        <v>2.72</v>
      </c>
    </row>
    <row r="6" spans="1:20">
      <c r="A6" s="9" t="s">
        <v>127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37" spans="1:20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  <c r="T38" s="3">
        <f>DATE(2016,12,1)</f>
        <v>42705</v>
      </c>
    </row>
    <row r="39" spans="1:20">
      <c r="A39" s="1" t="s">
        <v>10</v>
      </c>
      <c r="B39" s="4">
        <v>84.516999999999996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4">
        <v>84.516999999999996</v>
      </c>
      <c r="H39" s="2" t="e">
        <f>NA()</f>
        <v>#N/A</v>
      </c>
      <c r="I39" s="4">
        <v>83.727000000000004</v>
      </c>
      <c r="J39" s="4">
        <v>82.826999999999998</v>
      </c>
      <c r="K39" s="4">
        <v>83.826999999999998</v>
      </c>
      <c r="L39" s="4">
        <v>83.826999999999998</v>
      </c>
      <c r="M39" s="4">
        <v>83.466999999999999</v>
      </c>
      <c r="N39" s="4">
        <v>82.826999999999998</v>
      </c>
      <c r="O39" s="4">
        <v>82.927000000000007</v>
      </c>
      <c r="P39" s="4">
        <v>85.027000000000001</v>
      </c>
      <c r="Q39" s="2" t="e">
        <f>NA()</f>
        <v>#N/A</v>
      </c>
      <c r="R39" s="2" t="e">
        <f>NA()</f>
        <v>#N/A</v>
      </c>
      <c r="S39" s="4">
        <v>84.447000000000003</v>
      </c>
      <c r="T39" s="4">
        <v>85.227000000000004</v>
      </c>
    </row>
    <row r="40" spans="1:20">
      <c r="A40" s="9" t="s">
        <v>127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T41"/>
    <mergeCell ref="A3:T3"/>
    <mergeCell ref="A6:T6"/>
    <mergeCell ref="A7:T7"/>
    <mergeCell ref="A37:T37"/>
    <mergeCell ref="A40:T4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5"/>
  <sheetViews>
    <sheetView workbookViewId="0"/>
  </sheetViews>
  <sheetFormatPr defaultColWidth="9.140625" defaultRowHeight="15"/>
  <cols>
    <col min="1" max="1" width="42.85546875" customWidth="1"/>
    <col min="2" max="2" width="19.42578125" customWidth="1"/>
    <col min="3" max="6" width="9.140625" customWidth="1"/>
    <col min="7" max="7" width="12.42578125" customWidth="1"/>
    <col min="8" max="57" width="9.140625" customWidth="1"/>
  </cols>
  <sheetData>
    <row r="1" spans="1:56">
      <c r="A1" t="s">
        <v>15</v>
      </c>
      <c r="B1" t="s">
        <v>16</v>
      </c>
      <c r="C1" t="s">
        <v>2</v>
      </c>
      <c r="D1" t="s">
        <v>17</v>
      </c>
      <c r="E1" t="s">
        <v>4</v>
      </c>
      <c r="F1" t="s">
        <v>18</v>
      </c>
      <c r="G1" t="s">
        <v>6</v>
      </c>
      <c r="H1" t="s">
        <v>19</v>
      </c>
    </row>
    <row r="3" spans="1:56">
      <c r="A3" s="10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>
      <c r="A4" s="1" t="s">
        <v>9</v>
      </c>
      <c r="B4" s="3">
        <f>DATE(2012,6,1)</f>
        <v>41061</v>
      </c>
      <c r="C4" s="3">
        <f>DATE(2012,7,1)</f>
        <v>41091</v>
      </c>
      <c r="D4" s="3">
        <f>DATE(2012,8,1)</f>
        <v>41122</v>
      </c>
      <c r="E4" s="3">
        <f>DATE(2012,9,1)</f>
        <v>41153</v>
      </c>
      <c r="F4" s="3">
        <f>DATE(2012,10,1)</f>
        <v>41183</v>
      </c>
      <c r="G4" s="3">
        <f>DATE(2012,11,1)</f>
        <v>41214</v>
      </c>
      <c r="H4" s="3">
        <f>DATE(2012,12,1)</f>
        <v>41244</v>
      </c>
      <c r="I4" s="3">
        <f>DATE(2013,1,1)</f>
        <v>41275</v>
      </c>
      <c r="J4" s="3">
        <f>DATE(2013,2,1)</f>
        <v>41306</v>
      </c>
      <c r="K4" s="3">
        <f>DATE(2013,3,1)</f>
        <v>41334</v>
      </c>
      <c r="L4" s="3">
        <f>DATE(2013,4,1)</f>
        <v>41365</v>
      </c>
      <c r="M4" s="3">
        <f>DATE(2013,5,1)</f>
        <v>41395</v>
      </c>
      <c r="N4" s="3">
        <f>DATE(2013,6,1)</f>
        <v>41426</v>
      </c>
      <c r="O4" s="3">
        <f>DATE(2013,7,1)</f>
        <v>41456</v>
      </c>
      <c r="P4" s="3">
        <f>DATE(2013,8,1)</f>
        <v>41487</v>
      </c>
      <c r="Q4" s="3">
        <f>DATE(2013,9,1)</f>
        <v>41518</v>
      </c>
      <c r="R4" s="3">
        <f>DATE(2013,10,1)</f>
        <v>41548</v>
      </c>
      <c r="S4" s="3">
        <f>DATE(2013,11,1)</f>
        <v>41579</v>
      </c>
      <c r="T4" s="3">
        <f>DATE(2013,12,1)</f>
        <v>41609</v>
      </c>
      <c r="U4" s="3">
        <f>DATE(2014,1,1)</f>
        <v>41640</v>
      </c>
      <c r="V4" s="3">
        <f>DATE(2014,2,1)</f>
        <v>41671</v>
      </c>
      <c r="W4" s="3">
        <f>DATE(2014,3,1)</f>
        <v>41699</v>
      </c>
      <c r="X4" s="3">
        <f>DATE(2014,4,1)</f>
        <v>41730</v>
      </c>
      <c r="Y4" s="3">
        <f>DATE(2014,5,1)</f>
        <v>41760</v>
      </c>
      <c r="Z4" s="3">
        <f>DATE(2014,6,1)</f>
        <v>41791</v>
      </c>
      <c r="AA4" s="3">
        <f>DATE(2014,7,1)</f>
        <v>41821</v>
      </c>
      <c r="AB4" s="3">
        <f>DATE(2014,8,1)</f>
        <v>41852</v>
      </c>
      <c r="AC4" s="3">
        <f>DATE(2014,9,1)</f>
        <v>41883</v>
      </c>
      <c r="AD4" s="3">
        <f>DATE(2014,10,1)</f>
        <v>41913</v>
      </c>
      <c r="AE4" s="3">
        <f>DATE(2014,11,1)</f>
        <v>41944</v>
      </c>
      <c r="AF4" s="3">
        <f>DATE(2014,12,1)</f>
        <v>41974</v>
      </c>
      <c r="AG4" s="3">
        <f>DATE(2015,1,1)</f>
        <v>42005</v>
      </c>
      <c r="AH4" s="3">
        <f>DATE(2015,2,1)</f>
        <v>42036</v>
      </c>
      <c r="AI4" s="3">
        <f>DATE(2015,3,1)</f>
        <v>42064</v>
      </c>
      <c r="AJ4" s="3">
        <f>DATE(2015,4,1)</f>
        <v>42095</v>
      </c>
      <c r="AK4" s="3">
        <f>DATE(2015,5,1)</f>
        <v>42125</v>
      </c>
      <c r="AL4" s="3">
        <f>DATE(2015,6,1)</f>
        <v>42156</v>
      </c>
      <c r="AM4" s="3">
        <f>DATE(2015,7,1)</f>
        <v>42186</v>
      </c>
      <c r="AN4" s="3">
        <f>DATE(2015,8,1)</f>
        <v>42217</v>
      </c>
      <c r="AO4" s="3">
        <f>DATE(2015,9,1)</f>
        <v>42248</v>
      </c>
      <c r="AP4" s="3">
        <f>DATE(2015,10,1)</f>
        <v>42278</v>
      </c>
      <c r="AQ4" s="3">
        <f>DATE(2015,11,1)</f>
        <v>42309</v>
      </c>
      <c r="AR4" s="3">
        <f>DATE(2015,12,1)</f>
        <v>42339</v>
      </c>
      <c r="AS4" s="3">
        <f>DATE(2016,1,1)</f>
        <v>42370</v>
      </c>
      <c r="AT4" s="3">
        <f>DATE(2016,2,1)</f>
        <v>42401</v>
      </c>
      <c r="AU4" s="3">
        <f>DATE(2016,3,1)</f>
        <v>42430</v>
      </c>
      <c r="AV4" s="3">
        <f>DATE(2016,4,1)</f>
        <v>42461</v>
      </c>
      <c r="AW4" s="3">
        <f>DATE(2016,5,1)</f>
        <v>42491</v>
      </c>
      <c r="AX4" s="3">
        <f>DATE(2016,6,1)</f>
        <v>42522</v>
      </c>
      <c r="AY4" s="3">
        <f>DATE(2016,7,1)</f>
        <v>42552</v>
      </c>
      <c r="AZ4" s="3">
        <f>DATE(2016,8,1)</f>
        <v>42583</v>
      </c>
      <c r="BA4" s="3">
        <f>DATE(2016,9,1)</f>
        <v>42614</v>
      </c>
      <c r="BB4" s="3">
        <f>DATE(2016,10,1)</f>
        <v>42644</v>
      </c>
      <c r="BC4" s="3">
        <f>DATE(2016,11,1)</f>
        <v>42675</v>
      </c>
      <c r="BD4" s="3">
        <f>DATE(2016,12,1)</f>
        <v>42705</v>
      </c>
    </row>
    <row r="5" spans="1:56">
      <c r="A5" s="1" t="s">
        <v>10</v>
      </c>
      <c r="B5" s="4">
        <v>3.27</v>
      </c>
      <c r="C5" s="4">
        <v>3.52</v>
      </c>
      <c r="D5" s="4">
        <v>3.58</v>
      </c>
      <c r="E5" s="4">
        <v>3.66</v>
      </c>
      <c r="F5" s="4">
        <v>3.05</v>
      </c>
      <c r="G5" s="4">
        <v>2.5099999999999998</v>
      </c>
      <c r="H5" s="4">
        <v>3.31</v>
      </c>
      <c r="I5" s="4">
        <v>3.54</v>
      </c>
      <c r="J5" s="4">
        <v>3.75</v>
      </c>
      <c r="K5" s="4">
        <v>3.31</v>
      </c>
      <c r="L5" s="4">
        <v>3.8</v>
      </c>
      <c r="M5" s="4">
        <v>3.75</v>
      </c>
      <c r="N5" s="4">
        <v>3.36</v>
      </c>
      <c r="O5" s="4">
        <v>3.73</v>
      </c>
      <c r="P5" s="4">
        <v>3.4</v>
      </c>
      <c r="Q5" s="4">
        <v>3.55</v>
      </c>
      <c r="R5" s="4">
        <v>3.73</v>
      </c>
      <c r="S5" s="4">
        <v>3.06</v>
      </c>
      <c r="T5" s="4">
        <v>3.44</v>
      </c>
      <c r="U5" s="4">
        <v>2.33</v>
      </c>
      <c r="V5" s="6">
        <v>2.89</v>
      </c>
      <c r="W5" s="4">
        <v>3.17</v>
      </c>
      <c r="X5" s="4">
        <v>3.07</v>
      </c>
      <c r="Y5" s="4">
        <v>3.32</v>
      </c>
      <c r="Z5" s="4">
        <v>3.36</v>
      </c>
      <c r="AA5" s="4">
        <v>3.43</v>
      </c>
      <c r="AB5" s="4">
        <v>2.48</v>
      </c>
      <c r="AC5" s="4">
        <v>3.23</v>
      </c>
      <c r="AD5" s="4">
        <v>2.94</v>
      </c>
      <c r="AE5" s="4">
        <v>3.34</v>
      </c>
      <c r="AF5" s="4">
        <v>3.01</v>
      </c>
      <c r="AG5" s="4">
        <v>3.34</v>
      </c>
      <c r="AH5" s="4">
        <v>3.39</v>
      </c>
      <c r="AI5" s="4">
        <v>3.66</v>
      </c>
      <c r="AJ5" s="4">
        <v>3.79</v>
      </c>
      <c r="AK5" s="4">
        <v>3.74</v>
      </c>
      <c r="AL5" s="4">
        <v>2.84</v>
      </c>
      <c r="AM5" s="4">
        <v>3.64</v>
      </c>
      <c r="AN5" s="2" t="e">
        <f>NA()</f>
        <v>#N/A</v>
      </c>
      <c r="AO5" s="4">
        <v>3.76</v>
      </c>
      <c r="AP5" s="4">
        <v>3.1</v>
      </c>
      <c r="AQ5" s="4">
        <v>3.43</v>
      </c>
      <c r="AR5" s="4">
        <v>3.9</v>
      </c>
      <c r="AS5" s="4">
        <v>3.96</v>
      </c>
      <c r="AT5" s="4">
        <v>3.66</v>
      </c>
      <c r="AU5" s="4">
        <v>3.24</v>
      </c>
      <c r="AV5" s="4">
        <v>3.71</v>
      </c>
      <c r="AW5" s="4">
        <v>3.88</v>
      </c>
      <c r="AX5" s="4">
        <v>3.9</v>
      </c>
      <c r="AY5" s="4">
        <v>3.45</v>
      </c>
      <c r="AZ5" s="4">
        <v>3.37</v>
      </c>
      <c r="BA5" s="4">
        <v>3.51</v>
      </c>
      <c r="BB5" s="4">
        <v>3.43</v>
      </c>
      <c r="BC5" s="4">
        <v>3.68</v>
      </c>
      <c r="BD5" s="4">
        <v>3.45</v>
      </c>
    </row>
    <row r="6" spans="1:56">
      <c r="A6" s="9" t="s">
        <v>21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6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37" spans="1:56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6">
      <c r="A38" s="1" t="s">
        <v>9</v>
      </c>
      <c r="B38" s="3">
        <f>DATE(2012,6,1)</f>
        <v>41061</v>
      </c>
      <c r="C38" s="3">
        <f>DATE(2012,7,1)</f>
        <v>41091</v>
      </c>
      <c r="D38" s="3">
        <f>DATE(2012,8,1)</f>
        <v>41122</v>
      </c>
      <c r="E38" s="3">
        <f>DATE(2012,9,1)</f>
        <v>41153</v>
      </c>
      <c r="F38" s="3">
        <f>DATE(2012,10,1)</f>
        <v>41183</v>
      </c>
      <c r="G38" s="3">
        <f>DATE(2012,11,1)</f>
        <v>41214</v>
      </c>
      <c r="H38" s="3">
        <f>DATE(2012,12,1)</f>
        <v>41244</v>
      </c>
      <c r="I38" s="3">
        <f>DATE(2013,1,1)</f>
        <v>41275</v>
      </c>
      <c r="J38" s="3">
        <f>DATE(2013,2,1)</f>
        <v>41306</v>
      </c>
      <c r="K38" s="3">
        <f>DATE(2013,3,1)</f>
        <v>41334</v>
      </c>
      <c r="L38" s="3">
        <f>DATE(2013,4,1)</f>
        <v>41365</v>
      </c>
      <c r="M38" s="3">
        <f>DATE(2013,5,1)</f>
        <v>41395</v>
      </c>
      <c r="N38" s="3">
        <f>DATE(2013,6,1)</f>
        <v>41426</v>
      </c>
      <c r="O38" s="3">
        <f>DATE(2013,7,1)</f>
        <v>41456</v>
      </c>
      <c r="P38" s="3">
        <f>DATE(2013,8,1)</f>
        <v>41487</v>
      </c>
      <c r="Q38" s="3">
        <f>DATE(2013,9,1)</f>
        <v>41518</v>
      </c>
      <c r="R38" s="3">
        <f>DATE(2013,10,1)</f>
        <v>41548</v>
      </c>
      <c r="S38" s="3">
        <f>DATE(2013,11,1)</f>
        <v>41579</v>
      </c>
      <c r="T38" s="3">
        <f>DATE(2013,12,1)</f>
        <v>41609</v>
      </c>
      <c r="U38" s="3">
        <f>DATE(2014,1,1)</f>
        <v>41640</v>
      </c>
      <c r="V38" s="3">
        <f>DATE(2014,2,1)</f>
        <v>41671</v>
      </c>
      <c r="W38" s="3">
        <f>DATE(2014,3,1)</f>
        <v>41699</v>
      </c>
      <c r="X38" s="3">
        <f>DATE(2014,4,1)</f>
        <v>41730</v>
      </c>
      <c r="Y38" s="3">
        <f>DATE(2014,5,1)</f>
        <v>41760</v>
      </c>
      <c r="Z38" s="3">
        <f>DATE(2014,6,1)</f>
        <v>41791</v>
      </c>
      <c r="AA38" s="3">
        <f>DATE(2014,7,1)</f>
        <v>41821</v>
      </c>
      <c r="AB38" s="3">
        <f>DATE(2014,8,1)</f>
        <v>41852</v>
      </c>
      <c r="AC38" s="3">
        <f>DATE(2014,9,1)</f>
        <v>41883</v>
      </c>
      <c r="AD38" s="3">
        <f>DATE(2014,10,1)</f>
        <v>41913</v>
      </c>
      <c r="AE38" s="3">
        <f>DATE(2014,11,1)</f>
        <v>41944</v>
      </c>
      <c r="AF38" s="3">
        <f>DATE(2014,12,1)</f>
        <v>41974</v>
      </c>
      <c r="AG38" s="3">
        <f>DATE(2015,1,1)</f>
        <v>42005</v>
      </c>
      <c r="AH38" s="3">
        <f>DATE(2015,2,1)</f>
        <v>42036</v>
      </c>
      <c r="AI38" s="3">
        <f>DATE(2015,3,1)</f>
        <v>42064</v>
      </c>
      <c r="AJ38" s="3">
        <f>DATE(2015,4,1)</f>
        <v>42095</v>
      </c>
      <c r="AK38" s="3">
        <f>DATE(2015,5,1)</f>
        <v>42125</v>
      </c>
      <c r="AL38" s="3">
        <f>DATE(2015,6,1)</f>
        <v>42156</v>
      </c>
      <c r="AM38" s="3">
        <f>DATE(2015,7,1)</f>
        <v>42186</v>
      </c>
      <c r="AN38" s="3">
        <f>DATE(2015,8,1)</f>
        <v>42217</v>
      </c>
      <c r="AO38" s="3">
        <f>DATE(2015,9,1)</f>
        <v>42248</v>
      </c>
      <c r="AP38" s="3">
        <f>DATE(2015,10,1)</f>
        <v>42278</v>
      </c>
      <c r="AQ38" s="3">
        <f>DATE(2015,11,1)</f>
        <v>42309</v>
      </c>
      <c r="AR38" s="3">
        <f>DATE(2015,12,1)</f>
        <v>42339</v>
      </c>
      <c r="AS38" s="3">
        <f>DATE(2016,1,1)</f>
        <v>42370</v>
      </c>
      <c r="AT38" s="3">
        <f>DATE(2016,2,1)</f>
        <v>42401</v>
      </c>
      <c r="AU38" s="3">
        <f>DATE(2016,3,1)</f>
        <v>42430</v>
      </c>
      <c r="AV38" s="3">
        <f>DATE(2016,4,1)</f>
        <v>42461</v>
      </c>
      <c r="AW38" s="3">
        <f>DATE(2016,5,1)</f>
        <v>42491</v>
      </c>
      <c r="AX38" s="3">
        <f>DATE(2016,6,1)</f>
        <v>42522</v>
      </c>
      <c r="AY38" s="3">
        <f>DATE(2016,7,1)</f>
        <v>42552</v>
      </c>
      <c r="AZ38" s="3">
        <f>DATE(2016,8,1)</f>
        <v>42583</v>
      </c>
      <c r="BA38" s="3">
        <f>DATE(2016,9,1)</f>
        <v>42614</v>
      </c>
      <c r="BB38" s="3">
        <f>DATE(2016,10,1)</f>
        <v>42644</v>
      </c>
      <c r="BC38" s="3">
        <f>DATE(2016,11,1)</f>
        <v>42675</v>
      </c>
      <c r="BD38" s="3">
        <f>DATE(2016,12,1)</f>
        <v>42705</v>
      </c>
    </row>
    <row r="39" spans="1:56">
      <c r="A39" s="1" t="s">
        <v>10</v>
      </c>
      <c r="B39" s="4">
        <v>69.162999999999997</v>
      </c>
      <c r="C39" s="4">
        <v>68.912999999999997</v>
      </c>
      <c r="D39" s="4">
        <v>68.852999999999994</v>
      </c>
      <c r="E39" s="4">
        <v>68.772999999999996</v>
      </c>
      <c r="F39" s="4">
        <v>69.382999999999996</v>
      </c>
      <c r="G39" s="4">
        <v>69.923000000000002</v>
      </c>
      <c r="H39" s="4">
        <v>69.123000000000005</v>
      </c>
      <c r="I39" s="4">
        <v>68.893000000000001</v>
      </c>
      <c r="J39" s="4">
        <v>68.683000000000007</v>
      </c>
      <c r="K39" s="4">
        <v>69.123000000000005</v>
      </c>
      <c r="L39" s="4">
        <v>68.632999999999996</v>
      </c>
      <c r="M39" s="4">
        <v>68.683000000000007</v>
      </c>
      <c r="N39" s="4">
        <v>69.072999999999993</v>
      </c>
      <c r="O39" s="4">
        <v>68.703000000000003</v>
      </c>
      <c r="P39" s="4">
        <v>69.033000000000001</v>
      </c>
      <c r="Q39" s="4">
        <v>68.882999999999996</v>
      </c>
      <c r="R39" s="4">
        <v>68.703000000000003</v>
      </c>
      <c r="S39" s="4">
        <v>69.373000000000005</v>
      </c>
      <c r="T39" s="4">
        <v>68.992999999999995</v>
      </c>
      <c r="U39" s="4">
        <v>70.102999999999994</v>
      </c>
      <c r="V39" s="6">
        <v>69.543000000000006</v>
      </c>
      <c r="W39" s="4">
        <v>69.263000000000005</v>
      </c>
      <c r="X39" s="4">
        <v>69.363</v>
      </c>
      <c r="Y39" s="4">
        <v>69.113</v>
      </c>
      <c r="Z39" s="4">
        <v>69.072999999999993</v>
      </c>
      <c r="AA39" s="4">
        <v>69.003</v>
      </c>
      <c r="AB39" s="4">
        <v>69.953000000000003</v>
      </c>
      <c r="AC39" s="4">
        <v>69.203000000000003</v>
      </c>
      <c r="AD39" s="4">
        <v>69.492999999999995</v>
      </c>
      <c r="AE39" s="4">
        <v>69.093000000000004</v>
      </c>
      <c r="AF39" s="4">
        <v>69.423000000000002</v>
      </c>
      <c r="AG39" s="4">
        <v>69.093000000000004</v>
      </c>
      <c r="AH39" s="4">
        <v>69.043000000000006</v>
      </c>
      <c r="AI39" s="4">
        <v>68.772999999999996</v>
      </c>
      <c r="AJ39" s="4">
        <v>68.643000000000001</v>
      </c>
      <c r="AK39" s="4">
        <v>68.692999999999998</v>
      </c>
      <c r="AL39" s="4">
        <v>69.593000000000004</v>
      </c>
      <c r="AM39" s="4">
        <v>68.793000000000006</v>
      </c>
      <c r="AN39" s="2" t="e">
        <f>NA()</f>
        <v>#N/A</v>
      </c>
      <c r="AO39" s="4">
        <v>68.673000000000002</v>
      </c>
      <c r="AP39" s="4">
        <v>69.332999999999998</v>
      </c>
      <c r="AQ39" s="4">
        <v>69.003</v>
      </c>
      <c r="AR39" s="4">
        <v>68.533000000000001</v>
      </c>
      <c r="AS39" s="4">
        <v>68.472999999999999</v>
      </c>
      <c r="AT39" s="4">
        <v>68.772999999999996</v>
      </c>
      <c r="AU39" s="4">
        <v>69.192999999999998</v>
      </c>
      <c r="AV39" s="4">
        <v>68.722999999999999</v>
      </c>
      <c r="AW39" s="4">
        <v>68.552999999999997</v>
      </c>
      <c r="AX39" s="4">
        <v>68.533000000000001</v>
      </c>
      <c r="AY39" s="4">
        <v>68.983000000000004</v>
      </c>
      <c r="AZ39" s="4">
        <v>69.063000000000002</v>
      </c>
      <c r="BA39" s="4">
        <v>68.923000000000002</v>
      </c>
      <c r="BB39" s="4">
        <v>69.003</v>
      </c>
      <c r="BC39" s="4">
        <v>68.753</v>
      </c>
      <c r="BD39" s="4">
        <v>68.983000000000004</v>
      </c>
    </row>
    <row r="40" spans="1:56">
      <c r="A40" s="9" t="s">
        <v>21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1:56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BD41"/>
    <mergeCell ref="A3:BD3"/>
    <mergeCell ref="A6:BD6"/>
    <mergeCell ref="A7:BD7"/>
    <mergeCell ref="A37:BD37"/>
    <mergeCell ref="A40:BD40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995"/>
  <sheetViews>
    <sheetView workbookViewId="0"/>
  </sheetViews>
  <sheetFormatPr defaultColWidth="9.140625" defaultRowHeight="15"/>
  <cols>
    <col min="1" max="1" width="16.7109375" customWidth="1"/>
    <col min="2" max="2" width="21.28515625" customWidth="1"/>
    <col min="3" max="3" width="12.42578125" customWidth="1"/>
    <col min="4" max="34" width="9.140625" customWidth="1"/>
  </cols>
  <sheetData>
    <row r="1" spans="1:33">
      <c r="A1" t="s">
        <v>128</v>
      </c>
      <c r="B1" t="s">
        <v>129</v>
      </c>
      <c r="C1" t="s">
        <v>6</v>
      </c>
      <c r="D1" t="s">
        <v>130</v>
      </c>
    </row>
    <row r="3" spans="1:33">
      <c r="A3" s="10" t="s">
        <v>131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>
      <c r="A4" s="1" t="s">
        <v>9</v>
      </c>
      <c r="B4" s="3">
        <f>DATE(2014,5,1)</f>
        <v>41760</v>
      </c>
      <c r="C4" s="3">
        <f>DATE(2014,6,1)</f>
        <v>41791</v>
      </c>
      <c r="D4" s="3">
        <f>DATE(2014,7,1)</f>
        <v>41821</v>
      </c>
      <c r="E4" s="3">
        <f>DATE(2014,8,1)</f>
        <v>41852</v>
      </c>
      <c r="F4" s="3">
        <f>DATE(2014,9,1)</f>
        <v>41883</v>
      </c>
      <c r="G4" s="3">
        <f>DATE(2014,10,1)</f>
        <v>41913</v>
      </c>
      <c r="H4" s="3">
        <f>DATE(2014,11,1)</f>
        <v>41944</v>
      </c>
      <c r="I4" s="3">
        <f>DATE(2014,12,1)</f>
        <v>41974</v>
      </c>
      <c r="J4" s="3">
        <f>DATE(2015,1,1)</f>
        <v>42005</v>
      </c>
      <c r="K4" s="3">
        <f>DATE(2015,2,1)</f>
        <v>42036</v>
      </c>
      <c r="L4" s="3">
        <f>DATE(2015,3,1)</f>
        <v>42064</v>
      </c>
      <c r="M4" s="3">
        <f>DATE(2015,4,1)</f>
        <v>42095</v>
      </c>
      <c r="N4" s="3">
        <f>DATE(2015,5,1)</f>
        <v>42125</v>
      </c>
      <c r="O4" s="3">
        <f>DATE(2015,6,1)</f>
        <v>42156</v>
      </c>
      <c r="P4" s="3">
        <f>DATE(2015,7,1)</f>
        <v>42186</v>
      </c>
      <c r="Q4" s="3">
        <f>DATE(2015,8,1)</f>
        <v>42217</v>
      </c>
      <c r="R4" s="3">
        <f>DATE(2015,9,1)</f>
        <v>42248</v>
      </c>
      <c r="S4" s="3">
        <f>DATE(2015,10,1)</f>
        <v>42278</v>
      </c>
      <c r="T4" s="3">
        <f>DATE(2015,11,1)</f>
        <v>42309</v>
      </c>
      <c r="U4" s="3">
        <f>DATE(2015,12,1)</f>
        <v>42339</v>
      </c>
      <c r="V4" s="3">
        <f>DATE(2016,1,1)</f>
        <v>42370</v>
      </c>
      <c r="W4" s="3">
        <f>DATE(2016,2,1)</f>
        <v>42401</v>
      </c>
      <c r="X4" s="3">
        <f>DATE(2016,3,1)</f>
        <v>42430</v>
      </c>
      <c r="Y4" s="3">
        <f>DATE(2016,4,1)</f>
        <v>42461</v>
      </c>
      <c r="Z4" s="3">
        <f>DATE(2016,5,1)</f>
        <v>42491</v>
      </c>
      <c r="AA4" s="3">
        <f>DATE(2016,6,1)</f>
        <v>42522</v>
      </c>
      <c r="AB4" s="3">
        <f>DATE(2016,7,1)</f>
        <v>42552</v>
      </c>
      <c r="AC4" s="3">
        <f>DATE(2016,8,1)</f>
        <v>42583</v>
      </c>
      <c r="AD4" s="3">
        <f>DATE(2016,9,1)</f>
        <v>42614</v>
      </c>
      <c r="AE4" s="3">
        <f>DATE(2016,10,1)</f>
        <v>42644</v>
      </c>
      <c r="AF4" s="3">
        <f>DATE(2016,11,1)</f>
        <v>42675</v>
      </c>
      <c r="AG4" s="3">
        <f>DATE(2016,12,1)</f>
        <v>42705</v>
      </c>
    </row>
    <row r="5" spans="1:33">
      <c r="A5" s="1" t="s">
        <v>10</v>
      </c>
      <c r="B5" s="4">
        <v>4.9000000000000004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2" t="e">
        <f>NA()</f>
        <v>#N/A</v>
      </c>
      <c r="H5" s="4">
        <v>1.8</v>
      </c>
      <c r="I5" s="2" t="e">
        <f>NA()</f>
        <v>#N/A</v>
      </c>
      <c r="J5" s="2" t="e">
        <f>NA()</f>
        <v>#N/A</v>
      </c>
      <c r="K5" s="4">
        <v>5.0999999999999996</v>
      </c>
      <c r="L5" s="4">
        <v>4.75</v>
      </c>
      <c r="M5" s="4">
        <v>4.79</v>
      </c>
      <c r="N5" s="4">
        <v>4.6500000000000004</v>
      </c>
      <c r="O5" s="4">
        <v>5.03</v>
      </c>
      <c r="P5" s="4">
        <v>6.22</v>
      </c>
      <c r="Q5" s="2" t="e">
        <f>NA()</f>
        <v>#N/A</v>
      </c>
      <c r="R5" s="4">
        <v>5.91</v>
      </c>
      <c r="S5" s="4">
        <v>5.37</v>
      </c>
      <c r="T5" s="4">
        <v>5.63</v>
      </c>
      <c r="U5" s="4">
        <v>6.13</v>
      </c>
      <c r="V5" s="4">
        <v>6.4</v>
      </c>
      <c r="W5" s="4">
        <v>6.49</v>
      </c>
      <c r="X5" s="4">
        <v>6.31</v>
      </c>
      <c r="Y5" s="4">
        <v>5.85</v>
      </c>
      <c r="Z5" s="4">
        <v>5.77</v>
      </c>
      <c r="AA5" s="4">
        <v>5.73</v>
      </c>
      <c r="AB5" s="4">
        <v>5.56</v>
      </c>
      <c r="AC5" s="4">
        <v>6.22</v>
      </c>
      <c r="AD5" s="4">
        <v>6.39</v>
      </c>
      <c r="AE5" s="4">
        <v>6.42</v>
      </c>
      <c r="AF5" s="4">
        <v>6.45</v>
      </c>
      <c r="AG5" s="4">
        <v>4.9400000000000004</v>
      </c>
    </row>
    <row r="6" spans="1:33">
      <c r="A6" s="9" t="s">
        <v>132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37" spans="1:33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>
      <c r="A38" s="1" t="s">
        <v>9</v>
      </c>
      <c r="B38" s="3">
        <f>DATE(2014,5,1)</f>
        <v>41760</v>
      </c>
      <c r="C38" s="3">
        <f>DATE(2014,6,1)</f>
        <v>41791</v>
      </c>
      <c r="D38" s="3">
        <f>DATE(2014,7,1)</f>
        <v>41821</v>
      </c>
      <c r="E38" s="3">
        <f>DATE(2014,8,1)</f>
        <v>41852</v>
      </c>
      <c r="F38" s="3">
        <f>DATE(2014,9,1)</f>
        <v>41883</v>
      </c>
      <c r="G38" s="3">
        <f>DATE(2014,10,1)</f>
        <v>41913</v>
      </c>
      <c r="H38" s="3">
        <f>DATE(2014,11,1)</f>
        <v>41944</v>
      </c>
      <c r="I38" s="3">
        <f>DATE(2014,12,1)</f>
        <v>41974</v>
      </c>
      <c r="J38" s="3">
        <f>DATE(2015,1,1)</f>
        <v>42005</v>
      </c>
      <c r="K38" s="3">
        <f>DATE(2015,2,1)</f>
        <v>42036</v>
      </c>
      <c r="L38" s="3">
        <f>DATE(2015,3,1)</f>
        <v>42064</v>
      </c>
      <c r="M38" s="3">
        <f>DATE(2015,4,1)</f>
        <v>42095</v>
      </c>
      <c r="N38" s="3">
        <f>DATE(2015,5,1)</f>
        <v>42125</v>
      </c>
      <c r="O38" s="3">
        <f>DATE(2015,6,1)</f>
        <v>42156</v>
      </c>
      <c r="P38" s="3">
        <f>DATE(2015,7,1)</f>
        <v>42186</v>
      </c>
      <c r="Q38" s="3">
        <f>DATE(2015,8,1)</f>
        <v>42217</v>
      </c>
      <c r="R38" s="3">
        <f>DATE(2015,9,1)</f>
        <v>42248</v>
      </c>
      <c r="S38" s="3">
        <f>DATE(2015,10,1)</f>
        <v>42278</v>
      </c>
      <c r="T38" s="3">
        <f>DATE(2015,11,1)</f>
        <v>42309</v>
      </c>
      <c r="U38" s="3">
        <f>DATE(2015,12,1)</f>
        <v>42339</v>
      </c>
      <c r="V38" s="3">
        <f>DATE(2016,1,1)</f>
        <v>42370</v>
      </c>
      <c r="W38" s="3">
        <f>DATE(2016,2,1)</f>
        <v>42401</v>
      </c>
      <c r="X38" s="3">
        <f>DATE(2016,3,1)</f>
        <v>42430</v>
      </c>
      <c r="Y38" s="3">
        <f>DATE(2016,4,1)</f>
        <v>42461</v>
      </c>
      <c r="Z38" s="3">
        <f>DATE(2016,5,1)</f>
        <v>42491</v>
      </c>
      <c r="AA38" s="3">
        <f>DATE(2016,6,1)</f>
        <v>42522</v>
      </c>
      <c r="AB38" s="3">
        <f>DATE(2016,7,1)</f>
        <v>42552</v>
      </c>
      <c r="AC38" s="3">
        <f>DATE(2016,8,1)</f>
        <v>42583</v>
      </c>
      <c r="AD38" s="3">
        <f>DATE(2016,9,1)</f>
        <v>42614</v>
      </c>
      <c r="AE38" s="3">
        <f>DATE(2016,10,1)</f>
        <v>42644</v>
      </c>
      <c r="AF38" s="3">
        <f>DATE(2016,11,1)</f>
        <v>42675</v>
      </c>
      <c r="AG38" s="3">
        <f>DATE(2016,12,1)</f>
        <v>42705</v>
      </c>
    </row>
    <row r="39" spans="1:33">
      <c r="A39" s="1" t="s">
        <v>10</v>
      </c>
      <c r="B39" s="4">
        <v>44.823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2" t="e">
        <f>NA()</f>
        <v>#N/A</v>
      </c>
      <c r="H39" s="4">
        <v>47.923000000000002</v>
      </c>
      <c r="I39" s="2" t="e">
        <f>NA()</f>
        <v>#N/A</v>
      </c>
      <c r="J39" s="2" t="e">
        <f>NA()</f>
        <v>#N/A</v>
      </c>
      <c r="K39" s="4">
        <v>44.622999999999998</v>
      </c>
      <c r="L39" s="4">
        <v>44.972999999999999</v>
      </c>
      <c r="M39" s="4">
        <v>44.933</v>
      </c>
      <c r="N39" s="4">
        <v>45.073</v>
      </c>
      <c r="O39" s="4">
        <v>44.692999999999998</v>
      </c>
      <c r="P39" s="4">
        <v>43.503</v>
      </c>
      <c r="Q39" s="2" t="e">
        <f>NA()</f>
        <v>#N/A</v>
      </c>
      <c r="R39" s="4">
        <v>43.813000000000002</v>
      </c>
      <c r="S39" s="4">
        <v>44.353000000000002</v>
      </c>
      <c r="T39" s="4">
        <v>44.093000000000004</v>
      </c>
      <c r="U39" s="4">
        <v>43.593000000000004</v>
      </c>
      <c r="V39" s="4">
        <v>43.323</v>
      </c>
      <c r="W39" s="4">
        <v>43.232999999999997</v>
      </c>
      <c r="X39" s="4">
        <v>43.412999999999997</v>
      </c>
      <c r="Y39" s="4">
        <v>43.872999999999998</v>
      </c>
      <c r="Z39" s="4">
        <v>43.953000000000003</v>
      </c>
      <c r="AA39" s="4">
        <v>43.993000000000002</v>
      </c>
      <c r="AB39" s="4">
        <v>44.162999999999997</v>
      </c>
      <c r="AC39" s="4">
        <v>43.503</v>
      </c>
      <c r="AD39" s="4">
        <v>43.332999999999998</v>
      </c>
      <c r="AE39" s="4">
        <v>43.302999999999997</v>
      </c>
      <c r="AF39" s="4">
        <v>43.273000000000003</v>
      </c>
      <c r="AG39" s="4">
        <v>44.783000000000001</v>
      </c>
    </row>
    <row r="40" spans="1:33">
      <c r="A40" s="9" t="s">
        <v>132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AG41"/>
    <mergeCell ref="A3:AG3"/>
    <mergeCell ref="A6:AG6"/>
    <mergeCell ref="A7:AG7"/>
    <mergeCell ref="A37:AG37"/>
    <mergeCell ref="A40:AG40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995"/>
  <sheetViews>
    <sheetView workbookViewId="0"/>
  </sheetViews>
  <sheetFormatPr defaultColWidth="9.140625" defaultRowHeight="15"/>
  <cols>
    <col min="1" max="1" width="45.42578125" customWidth="1"/>
    <col min="2" max="2" width="26.85546875" customWidth="1"/>
    <col min="3" max="6" width="9.140625" customWidth="1"/>
    <col min="7" max="7" width="12.42578125" customWidth="1"/>
    <col min="8" max="21" width="9.140625" customWidth="1"/>
  </cols>
  <sheetData>
    <row r="1" spans="1:20">
      <c r="A1" t="s">
        <v>133</v>
      </c>
      <c r="B1" t="s">
        <v>134</v>
      </c>
      <c r="C1" t="s">
        <v>2</v>
      </c>
      <c r="D1" t="s">
        <v>135</v>
      </c>
      <c r="E1" t="s">
        <v>4</v>
      </c>
      <c r="F1" t="s">
        <v>136</v>
      </c>
      <c r="G1" t="s">
        <v>6</v>
      </c>
      <c r="H1" t="s">
        <v>137</v>
      </c>
    </row>
    <row r="3" spans="1:20">
      <c r="A3" s="10" t="s">
        <v>138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  <c r="T4" s="3">
        <f>DATE(2016,12,1)</f>
        <v>42705</v>
      </c>
    </row>
    <row r="5" spans="1:20">
      <c r="A5" s="1" t="s">
        <v>10</v>
      </c>
      <c r="B5" s="4">
        <v>7.7</v>
      </c>
      <c r="C5" s="2" t="e">
        <f>NA()</f>
        <v>#N/A</v>
      </c>
      <c r="D5" s="2" t="e">
        <f>NA()</f>
        <v>#N/A</v>
      </c>
      <c r="E5" s="2" t="e">
        <f>NA()</f>
        <v>#N/A</v>
      </c>
      <c r="F5" s="4">
        <v>9.18</v>
      </c>
      <c r="G5" s="2" t="e">
        <f>NA()</f>
        <v>#N/A</v>
      </c>
      <c r="H5" s="2" t="e">
        <f>NA()</f>
        <v>#N/A</v>
      </c>
      <c r="I5" s="4">
        <v>5.31</v>
      </c>
      <c r="J5" s="4">
        <v>5.51</v>
      </c>
      <c r="K5" s="4">
        <v>5.71</v>
      </c>
      <c r="L5" s="4">
        <v>6.86</v>
      </c>
      <c r="M5" s="4">
        <v>5.51</v>
      </c>
      <c r="N5" s="4">
        <v>5.56</v>
      </c>
      <c r="O5" s="4">
        <v>5.56</v>
      </c>
      <c r="P5" s="4">
        <v>6.46</v>
      </c>
      <c r="Q5" s="4">
        <v>5.46</v>
      </c>
      <c r="R5" s="2" t="e">
        <f>NA()</f>
        <v>#N/A</v>
      </c>
      <c r="S5" s="2" t="e">
        <f>NA()</f>
        <v>#N/A</v>
      </c>
      <c r="T5" s="4">
        <v>5.76</v>
      </c>
    </row>
    <row r="6" spans="1:20">
      <c r="A6" s="9" t="s">
        <v>105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37" spans="1:20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  <c r="T38" s="3">
        <f>DATE(2016,12,1)</f>
        <v>42705</v>
      </c>
    </row>
    <row r="39" spans="1:20">
      <c r="A39" s="1" t="s">
        <v>10</v>
      </c>
      <c r="B39" s="4">
        <v>44.143000000000001</v>
      </c>
      <c r="C39" s="2" t="e">
        <f>NA()</f>
        <v>#N/A</v>
      </c>
      <c r="D39" s="2" t="e">
        <f>NA()</f>
        <v>#N/A</v>
      </c>
      <c r="E39" s="2" t="e">
        <f>NA()</f>
        <v>#N/A</v>
      </c>
      <c r="F39" s="4">
        <v>42.662999999999997</v>
      </c>
      <c r="G39" s="2" t="e">
        <f>NA()</f>
        <v>#N/A</v>
      </c>
      <c r="H39" s="2" t="e">
        <f>NA()</f>
        <v>#N/A</v>
      </c>
      <c r="I39" s="4">
        <v>46.533000000000001</v>
      </c>
      <c r="J39" s="4">
        <v>46.332999999999998</v>
      </c>
      <c r="K39" s="4">
        <v>46.133000000000003</v>
      </c>
      <c r="L39" s="4">
        <v>44.982999999999997</v>
      </c>
      <c r="M39" s="4">
        <v>46.332999999999998</v>
      </c>
      <c r="N39" s="4">
        <v>46.283000000000001</v>
      </c>
      <c r="O39" s="4">
        <v>46.283000000000001</v>
      </c>
      <c r="P39" s="4">
        <v>45.383000000000003</v>
      </c>
      <c r="Q39" s="4">
        <v>46.383000000000003</v>
      </c>
      <c r="R39" s="2" t="e">
        <f>NA()</f>
        <v>#N/A</v>
      </c>
      <c r="S39" s="2" t="e">
        <f>NA()</f>
        <v>#N/A</v>
      </c>
      <c r="T39" s="4">
        <v>46.082999999999998</v>
      </c>
    </row>
    <row r="40" spans="1:20">
      <c r="A40" s="9" t="s">
        <v>105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T41"/>
    <mergeCell ref="A3:T3"/>
    <mergeCell ref="A6:T6"/>
    <mergeCell ref="A7:T7"/>
    <mergeCell ref="A37:T37"/>
    <mergeCell ref="A40:T40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C995"/>
  <sheetViews>
    <sheetView workbookViewId="0"/>
  </sheetViews>
  <sheetFormatPr defaultColWidth="9.140625" defaultRowHeight="15"/>
  <cols>
    <col min="1" max="1" width="32.42578125" customWidth="1"/>
    <col min="2" max="2" width="23" customWidth="1"/>
    <col min="3" max="6" width="9.140625" customWidth="1"/>
    <col min="7" max="7" width="12.42578125" customWidth="1"/>
    <col min="8" max="134" width="9.140625" customWidth="1"/>
  </cols>
  <sheetData>
    <row r="1" spans="1:133">
      <c r="A1" t="s">
        <v>139</v>
      </c>
      <c r="B1" t="s">
        <v>140</v>
      </c>
      <c r="C1" t="s">
        <v>2</v>
      </c>
      <c r="D1" t="s">
        <v>141</v>
      </c>
      <c r="E1" t="s">
        <v>4</v>
      </c>
      <c r="F1" t="s">
        <v>142</v>
      </c>
      <c r="G1" t="s">
        <v>6</v>
      </c>
      <c r="H1" t="s">
        <v>143</v>
      </c>
    </row>
    <row r="3" spans="1:133">
      <c r="A3" s="10" t="s">
        <v>144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</row>
    <row r="4" spans="1:133">
      <c r="A4" s="1" t="s">
        <v>9</v>
      </c>
      <c r="B4" s="3">
        <f>DATE(2006,1,1)</f>
        <v>38718</v>
      </c>
      <c r="C4" s="3">
        <f>DATE(2006,2,1)</f>
        <v>38749</v>
      </c>
      <c r="D4" s="3">
        <f>DATE(2006,3,1)</f>
        <v>38777</v>
      </c>
      <c r="E4" s="3">
        <f>DATE(2006,4,1)</f>
        <v>38808</v>
      </c>
      <c r="F4" s="3">
        <f>DATE(2006,5,1)</f>
        <v>38838</v>
      </c>
      <c r="G4" s="3">
        <f>DATE(2006,6,1)</f>
        <v>38869</v>
      </c>
      <c r="H4" s="3">
        <f>DATE(2006,7,1)</f>
        <v>38899</v>
      </c>
      <c r="I4" s="3">
        <f>DATE(2006,8,1)</f>
        <v>38930</v>
      </c>
      <c r="J4" s="3">
        <f>DATE(2006,9,1)</f>
        <v>38961</v>
      </c>
      <c r="K4" s="3">
        <f>DATE(2006,10,1)</f>
        <v>38991</v>
      </c>
      <c r="L4" s="3">
        <f>DATE(2006,11,1)</f>
        <v>39022</v>
      </c>
      <c r="M4" s="3">
        <f>DATE(2006,12,1)</f>
        <v>39052</v>
      </c>
      <c r="N4" s="3">
        <f>DATE(2007,1,1)</f>
        <v>39083</v>
      </c>
      <c r="O4" s="3">
        <f>DATE(2007,2,1)</f>
        <v>39114</v>
      </c>
      <c r="P4" s="3">
        <f>DATE(2007,3,1)</f>
        <v>39142</v>
      </c>
      <c r="Q4" s="3">
        <f>DATE(2007,4,1)</f>
        <v>39173</v>
      </c>
      <c r="R4" s="3">
        <f>DATE(2007,5,1)</f>
        <v>39203</v>
      </c>
      <c r="S4" s="3">
        <f>DATE(2007,6,1)</f>
        <v>39234</v>
      </c>
      <c r="T4" s="3">
        <f>DATE(2007,7,1)</f>
        <v>39264</v>
      </c>
      <c r="U4" s="3">
        <f>DATE(2007,8,1)</f>
        <v>39295</v>
      </c>
      <c r="V4" s="3">
        <f>DATE(2007,9,1)</f>
        <v>39326</v>
      </c>
      <c r="W4" s="3">
        <f>DATE(2007,10,1)</f>
        <v>39356</v>
      </c>
      <c r="X4" s="3">
        <f>DATE(2007,11,1)</f>
        <v>39387</v>
      </c>
      <c r="Y4" s="3">
        <f>DATE(2007,12,1)</f>
        <v>39417</v>
      </c>
      <c r="Z4" s="3">
        <f>DATE(2008,1,1)</f>
        <v>39448</v>
      </c>
      <c r="AA4" s="3">
        <f>DATE(2008,2,1)</f>
        <v>39479</v>
      </c>
      <c r="AB4" s="3">
        <f>DATE(2008,3,1)</f>
        <v>39508</v>
      </c>
      <c r="AC4" s="3">
        <f>DATE(2008,4,1)</f>
        <v>39539</v>
      </c>
      <c r="AD4" s="3">
        <f>DATE(2008,5,1)</f>
        <v>39569</v>
      </c>
      <c r="AE4" s="3">
        <f>DATE(2008,6,1)</f>
        <v>39600</v>
      </c>
      <c r="AF4" s="3">
        <f>DATE(2008,7,1)</f>
        <v>39630</v>
      </c>
      <c r="AG4" s="3">
        <f>DATE(2008,8,1)</f>
        <v>39661</v>
      </c>
      <c r="AH4" s="3">
        <f>DATE(2008,9,1)</f>
        <v>39692</v>
      </c>
      <c r="AI4" s="3">
        <f>DATE(2008,10,1)</f>
        <v>39722</v>
      </c>
      <c r="AJ4" s="3">
        <f>DATE(2008,11,1)</f>
        <v>39753</v>
      </c>
      <c r="AK4" s="3">
        <f>DATE(2008,12,1)</f>
        <v>39783</v>
      </c>
      <c r="AL4" s="3">
        <f>DATE(2009,1,1)</f>
        <v>39814</v>
      </c>
      <c r="AM4" s="3">
        <f>DATE(2009,2,1)</f>
        <v>39845</v>
      </c>
      <c r="AN4" s="3">
        <f>DATE(2009,3,1)</f>
        <v>39873</v>
      </c>
      <c r="AO4" s="3">
        <f>DATE(2009,4,1)</f>
        <v>39904</v>
      </c>
      <c r="AP4" s="3">
        <f>DATE(2009,5,1)</f>
        <v>39934</v>
      </c>
      <c r="AQ4" s="3">
        <f>DATE(2009,6,1)</f>
        <v>39965</v>
      </c>
      <c r="AR4" s="3">
        <f>DATE(2009,7,1)</f>
        <v>39995</v>
      </c>
      <c r="AS4" s="3">
        <f>DATE(2009,8,1)</f>
        <v>40026</v>
      </c>
      <c r="AT4" s="3">
        <f>DATE(2009,9,1)</f>
        <v>40057</v>
      </c>
      <c r="AU4" s="3">
        <f>DATE(2009,10,1)</f>
        <v>40087</v>
      </c>
      <c r="AV4" s="3">
        <f>DATE(2009,11,1)</f>
        <v>40118</v>
      </c>
      <c r="AW4" s="3">
        <f>DATE(2009,12,1)</f>
        <v>40148</v>
      </c>
      <c r="AX4" s="3">
        <f>DATE(2010,1,1)</f>
        <v>40179</v>
      </c>
      <c r="AY4" s="3">
        <f>DATE(2010,2,1)</f>
        <v>40210</v>
      </c>
      <c r="AZ4" s="3">
        <f>DATE(2010,3,1)</f>
        <v>40238</v>
      </c>
      <c r="BA4" s="3">
        <f>DATE(2010,4,1)</f>
        <v>40269</v>
      </c>
      <c r="BB4" s="3">
        <f>DATE(2010,5,1)</f>
        <v>40299</v>
      </c>
      <c r="BC4" s="3">
        <f>DATE(2010,6,1)</f>
        <v>40330</v>
      </c>
      <c r="BD4" s="3">
        <f>DATE(2010,7,1)</f>
        <v>40360</v>
      </c>
      <c r="BE4" s="3">
        <f>DATE(2010,8,1)</f>
        <v>40391</v>
      </c>
      <c r="BF4" s="3">
        <f>DATE(2010,9,1)</f>
        <v>40422</v>
      </c>
      <c r="BG4" s="3">
        <f>DATE(2010,10,1)</f>
        <v>40452</v>
      </c>
      <c r="BH4" s="3">
        <f>DATE(2010,11,1)</f>
        <v>40483</v>
      </c>
      <c r="BI4" s="3">
        <f>DATE(2010,12,1)</f>
        <v>40513</v>
      </c>
      <c r="BJ4" s="3">
        <f>DATE(2011,1,1)</f>
        <v>40544</v>
      </c>
      <c r="BK4" s="3">
        <f>DATE(2011,2,1)</f>
        <v>40575</v>
      </c>
      <c r="BL4" s="3">
        <f>DATE(2011,3,1)</f>
        <v>40603</v>
      </c>
      <c r="BM4" s="3">
        <f>DATE(2011,4,1)</f>
        <v>40634</v>
      </c>
      <c r="BN4" s="3">
        <f>DATE(2011,5,1)</f>
        <v>40664</v>
      </c>
      <c r="BO4" s="3">
        <f>DATE(2011,6,1)</f>
        <v>40695</v>
      </c>
      <c r="BP4" s="3">
        <f>DATE(2011,7,1)</f>
        <v>40725</v>
      </c>
      <c r="BQ4" s="3">
        <f>DATE(2011,8,1)</f>
        <v>40756</v>
      </c>
      <c r="BR4" s="3">
        <f>DATE(2011,9,1)</f>
        <v>40787</v>
      </c>
      <c r="BS4" s="3">
        <f>DATE(2011,10,1)</f>
        <v>40817</v>
      </c>
      <c r="BT4" s="3">
        <f>DATE(2011,11,1)</f>
        <v>40848</v>
      </c>
      <c r="BU4" s="3">
        <f>DATE(2011,12,1)</f>
        <v>40878</v>
      </c>
      <c r="BV4" s="3">
        <f>DATE(2012,1,1)</f>
        <v>40909</v>
      </c>
      <c r="BW4" s="3">
        <f>DATE(2012,2,1)</f>
        <v>40940</v>
      </c>
      <c r="BX4" s="3">
        <f>DATE(2012,3,1)</f>
        <v>40969</v>
      </c>
      <c r="BY4" s="3">
        <f>DATE(2012,4,1)</f>
        <v>41000</v>
      </c>
      <c r="BZ4" s="3">
        <f>DATE(2012,5,1)</f>
        <v>41030</v>
      </c>
      <c r="CA4" s="3">
        <f>DATE(2012,6,1)</f>
        <v>41061</v>
      </c>
      <c r="CB4" s="3">
        <f>DATE(2012,7,1)</f>
        <v>41091</v>
      </c>
      <c r="CC4" s="3">
        <f>DATE(2012,8,1)</f>
        <v>41122</v>
      </c>
      <c r="CD4" s="3">
        <f>DATE(2012,9,1)</f>
        <v>41153</v>
      </c>
      <c r="CE4" s="3">
        <f>DATE(2012,10,1)</f>
        <v>41183</v>
      </c>
      <c r="CF4" s="3">
        <f>DATE(2012,11,1)</f>
        <v>41214</v>
      </c>
      <c r="CG4" s="3">
        <f>DATE(2012,12,1)</f>
        <v>41244</v>
      </c>
      <c r="CH4" s="3">
        <f>DATE(2013,1,1)</f>
        <v>41275</v>
      </c>
      <c r="CI4" s="3">
        <f>DATE(2013,2,1)</f>
        <v>41306</v>
      </c>
      <c r="CJ4" s="3">
        <f>DATE(2013,3,1)</f>
        <v>41334</v>
      </c>
      <c r="CK4" s="3">
        <f>DATE(2013,4,1)</f>
        <v>41365</v>
      </c>
      <c r="CL4" s="3">
        <f>DATE(2013,5,1)</f>
        <v>41395</v>
      </c>
      <c r="CM4" s="3">
        <f>DATE(2013,6,1)</f>
        <v>41426</v>
      </c>
      <c r="CN4" s="3">
        <f>DATE(2013,7,1)</f>
        <v>41456</v>
      </c>
      <c r="CO4" s="3">
        <f>DATE(2013,8,1)</f>
        <v>41487</v>
      </c>
      <c r="CP4" s="3">
        <f>DATE(2013,9,1)</f>
        <v>41518</v>
      </c>
      <c r="CQ4" s="3">
        <f>DATE(2013,10,1)</f>
        <v>41548</v>
      </c>
      <c r="CR4" s="3">
        <f>DATE(2013,11,1)</f>
        <v>41579</v>
      </c>
      <c r="CS4" s="3">
        <f>DATE(2013,12,1)</f>
        <v>41609</v>
      </c>
      <c r="CT4" s="3">
        <f>DATE(2014,1,1)</f>
        <v>41640</v>
      </c>
      <c r="CU4" s="3">
        <f>DATE(2014,2,1)</f>
        <v>41671</v>
      </c>
      <c r="CV4" s="3">
        <f>DATE(2014,3,1)</f>
        <v>41699</v>
      </c>
      <c r="CW4" s="3">
        <f>DATE(2014,4,1)</f>
        <v>41730</v>
      </c>
      <c r="CX4" s="3">
        <f>DATE(2014,5,1)</f>
        <v>41760</v>
      </c>
      <c r="CY4" s="3">
        <f>DATE(2014,6,1)</f>
        <v>41791</v>
      </c>
      <c r="CZ4" s="3">
        <f>DATE(2014,7,1)</f>
        <v>41821</v>
      </c>
      <c r="DA4" s="3">
        <f>DATE(2014,8,1)</f>
        <v>41852</v>
      </c>
      <c r="DB4" s="3">
        <f>DATE(2014,9,1)</f>
        <v>41883</v>
      </c>
      <c r="DC4" s="3">
        <f>DATE(2014,10,1)</f>
        <v>41913</v>
      </c>
      <c r="DD4" s="3">
        <f>DATE(2014,11,1)</f>
        <v>41944</v>
      </c>
      <c r="DE4" s="3">
        <f>DATE(2014,12,1)</f>
        <v>41974</v>
      </c>
      <c r="DF4" s="3">
        <f>DATE(2015,1,1)</f>
        <v>42005</v>
      </c>
      <c r="DG4" s="3">
        <f>DATE(2015,2,1)</f>
        <v>42036</v>
      </c>
      <c r="DH4" s="3">
        <f>DATE(2015,3,1)</f>
        <v>42064</v>
      </c>
      <c r="DI4" s="3">
        <f>DATE(2015,4,1)</f>
        <v>42095</v>
      </c>
      <c r="DJ4" s="3">
        <f>DATE(2015,5,1)</f>
        <v>42125</v>
      </c>
      <c r="DK4" s="3">
        <f>DATE(2015,6,1)</f>
        <v>42156</v>
      </c>
      <c r="DL4" s="3">
        <f>DATE(2015,7,1)</f>
        <v>42186</v>
      </c>
      <c r="DM4" s="3">
        <f>DATE(2015,8,1)</f>
        <v>42217</v>
      </c>
      <c r="DN4" s="3">
        <f>DATE(2015,9,1)</f>
        <v>42248</v>
      </c>
      <c r="DO4" s="3">
        <f>DATE(2015,10,1)</f>
        <v>42278</v>
      </c>
      <c r="DP4" s="3">
        <f>DATE(2015,11,1)</f>
        <v>42309</v>
      </c>
      <c r="DQ4" s="3">
        <f>DATE(2015,12,1)</f>
        <v>42339</v>
      </c>
      <c r="DR4" s="3">
        <f>DATE(2016,1,1)</f>
        <v>42370</v>
      </c>
      <c r="DS4" s="3">
        <f>DATE(2016,2,1)</f>
        <v>42401</v>
      </c>
      <c r="DT4" s="3">
        <f>DATE(2016,3,1)</f>
        <v>42430</v>
      </c>
      <c r="DU4" s="3">
        <f>DATE(2016,4,1)</f>
        <v>42461</v>
      </c>
      <c r="DV4" s="3">
        <f>DATE(2016,5,1)</f>
        <v>42491</v>
      </c>
      <c r="DW4" s="3">
        <f>DATE(2016,6,1)</f>
        <v>42522</v>
      </c>
      <c r="DX4" s="3">
        <f>DATE(2016,7,1)</f>
        <v>42552</v>
      </c>
      <c r="DY4" s="3">
        <f>DATE(2016,8,1)</f>
        <v>42583</v>
      </c>
      <c r="DZ4" s="3">
        <f>DATE(2016,9,1)</f>
        <v>42614</v>
      </c>
      <c r="EA4" s="3">
        <f>DATE(2016,10,1)</f>
        <v>42644</v>
      </c>
      <c r="EB4" s="3">
        <f>DATE(2016,11,1)</f>
        <v>42675</v>
      </c>
      <c r="EC4" s="3">
        <f>DATE(2016,12,1)</f>
        <v>42705</v>
      </c>
    </row>
    <row r="5" spans="1:133">
      <c r="A5" s="1" t="s">
        <v>10</v>
      </c>
      <c r="B5" s="2">
        <v>12.2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2" t="e">
        <f>NA()</f>
        <v>#N/A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2" t="e">
        <f>NA()</f>
        <v>#N/A</v>
      </c>
      <c r="N5" s="2" t="e">
        <f>NA()</f>
        <v>#N/A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2" t="e">
        <f>NA()</f>
        <v>#N/A</v>
      </c>
      <c r="T5" s="2" t="e">
        <f>NA()</f>
        <v>#N/A</v>
      </c>
      <c r="U5" s="2" t="e">
        <f>NA()</f>
        <v>#N/A</v>
      </c>
      <c r="V5" s="2" t="e">
        <f>NA()</f>
        <v>#N/A</v>
      </c>
      <c r="W5" s="2" t="e">
        <f>NA()</f>
        <v>#N/A</v>
      </c>
      <c r="X5" s="2" t="e">
        <f>NA()</f>
        <v>#N/A</v>
      </c>
      <c r="Y5" s="2" t="e">
        <f>NA()</f>
        <v>#N/A</v>
      </c>
      <c r="Z5" s="4">
        <v>5.2</v>
      </c>
      <c r="AA5" s="4">
        <v>5.3</v>
      </c>
      <c r="AB5" s="4">
        <v>5.4</v>
      </c>
      <c r="AC5" s="2" t="e">
        <f>NA()</f>
        <v>#N/A</v>
      </c>
      <c r="AD5" s="2" t="e">
        <f>NA()</f>
        <v>#N/A</v>
      </c>
      <c r="AE5" s="2" t="e">
        <f>NA()</f>
        <v>#N/A</v>
      </c>
      <c r="AF5" s="2" t="e">
        <f>NA()</f>
        <v>#N/A</v>
      </c>
      <c r="AG5" s="2" t="e">
        <f>NA()</f>
        <v>#N/A</v>
      </c>
      <c r="AH5" s="2" t="e">
        <f>NA()</f>
        <v>#N/A</v>
      </c>
      <c r="AI5" s="2" t="e">
        <f>NA()</f>
        <v>#N/A</v>
      </c>
      <c r="AJ5" s="2" t="e">
        <f>NA()</f>
        <v>#N/A</v>
      </c>
      <c r="AK5" s="2" t="e">
        <f>NA()</f>
        <v>#N/A</v>
      </c>
      <c r="AL5" s="4">
        <v>4.8</v>
      </c>
      <c r="AM5" s="4">
        <v>4.8</v>
      </c>
      <c r="AN5" s="4">
        <v>5</v>
      </c>
      <c r="AO5" s="4">
        <v>5.15</v>
      </c>
      <c r="AP5" s="4">
        <v>5.07</v>
      </c>
      <c r="AQ5" s="4">
        <v>5</v>
      </c>
      <c r="AR5" s="4">
        <v>5.37</v>
      </c>
      <c r="AS5" s="4">
        <v>5.44</v>
      </c>
      <c r="AT5" s="4">
        <v>5.49</v>
      </c>
      <c r="AU5" s="2" t="e">
        <f>NA()</f>
        <v>#N/A</v>
      </c>
      <c r="AV5" s="2" t="e">
        <f>NA()</f>
        <v>#N/A</v>
      </c>
      <c r="AW5" s="4">
        <v>5.15</v>
      </c>
      <c r="AX5" s="4">
        <v>5.28</v>
      </c>
      <c r="AY5" s="4">
        <v>5.25</v>
      </c>
      <c r="AZ5" s="4">
        <v>5.23</v>
      </c>
      <c r="BA5" s="4">
        <v>5.28</v>
      </c>
      <c r="BB5" s="4">
        <v>5.45</v>
      </c>
      <c r="BC5" s="4">
        <v>4.8</v>
      </c>
      <c r="BD5" s="4">
        <v>5.0999999999999996</v>
      </c>
      <c r="BE5" s="4">
        <v>4.5999999999999996</v>
      </c>
      <c r="BF5" s="4">
        <v>5</v>
      </c>
      <c r="BG5" s="4">
        <v>5</v>
      </c>
      <c r="BH5" s="4">
        <v>5.08</v>
      </c>
      <c r="BI5" s="4">
        <v>5.2</v>
      </c>
      <c r="BJ5" s="2" t="e">
        <f>NA()</f>
        <v>#N/A</v>
      </c>
      <c r="BK5" s="4">
        <v>5</v>
      </c>
      <c r="BL5" s="4">
        <v>5.3</v>
      </c>
      <c r="BM5" s="4">
        <v>5.3</v>
      </c>
      <c r="BN5" s="4">
        <v>5.0999999999999996</v>
      </c>
      <c r="BO5" s="4">
        <v>5</v>
      </c>
      <c r="BP5" s="4">
        <v>4.7</v>
      </c>
      <c r="BQ5" s="4">
        <v>5.0999999999999996</v>
      </c>
      <c r="BR5" s="4">
        <v>5</v>
      </c>
      <c r="BS5" s="4">
        <v>5.05</v>
      </c>
      <c r="BT5" s="4">
        <v>5.05</v>
      </c>
      <c r="BU5" s="4">
        <v>5</v>
      </c>
      <c r="BV5" s="4">
        <v>5.2</v>
      </c>
      <c r="BW5" s="4">
        <v>5.2</v>
      </c>
      <c r="BX5" s="4">
        <v>5.8</v>
      </c>
      <c r="BY5" s="4">
        <v>5.25</v>
      </c>
      <c r="BZ5" s="4">
        <v>5.6</v>
      </c>
      <c r="CA5" s="4">
        <v>5.2</v>
      </c>
      <c r="CB5" s="4">
        <v>5.15</v>
      </c>
      <c r="CC5" s="4">
        <v>5.2</v>
      </c>
      <c r="CD5" s="4">
        <v>5.2</v>
      </c>
      <c r="CE5" s="4">
        <v>5.5</v>
      </c>
      <c r="CF5" s="4">
        <v>5.3</v>
      </c>
      <c r="CG5" s="4">
        <v>5</v>
      </c>
      <c r="CH5" s="4">
        <v>5</v>
      </c>
      <c r="CI5" s="4">
        <v>5</v>
      </c>
      <c r="CJ5" s="4">
        <v>5.0999999999999996</v>
      </c>
      <c r="CK5" s="4">
        <v>5</v>
      </c>
      <c r="CL5" s="4">
        <v>5</v>
      </c>
      <c r="CM5" s="4">
        <v>5.05</v>
      </c>
      <c r="CN5" s="4">
        <v>4.7</v>
      </c>
      <c r="CO5" s="4">
        <v>4.45</v>
      </c>
      <c r="CP5" s="4">
        <v>4.5999999999999996</v>
      </c>
      <c r="CQ5" s="4">
        <v>4.7</v>
      </c>
      <c r="CR5" s="4">
        <v>4.2</v>
      </c>
      <c r="CS5" s="4">
        <v>5</v>
      </c>
      <c r="CT5" s="4">
        <v>5</v>
      </c>
      <c r="CU5" s="4">
        <v>4.95</v>
      </c>
      <c r="CV5" s="4">
        <v>5</v>
      </c>
      <c r="CW5" s="4">
        <v>4.95</v>
      </c>
      <c r="CX5" s="4">
        <v>5.05</v>
      </c>
      <c r="CY5" s="6">
        <v>4.5999999999999996</v>
      </c>
      <c r="CZ5" s="4">
        <v>4.7</v>
      </c>
      <c r="DA5" s="4">
        <v>4.8</v>
      </c>
      <c r="DB5" s="4">
        <v>4.7</v>
      </c>
      <c r="DC5" s="4">
        <v>5</v>
      </c>
      <c r="DD5" s="4">
        <v>5.05</v>
      </c>
      <c r="DE5" s="4">
        <v>5</v>
      </c>
      <c r="DF5" s="4">
        <v>4.5</v>
      </c>
      <c r="DG5" s="4">
        <v>4.05</v>
      </c>
      <c r="DH5" s="4">
        <v>4.3499999999999996</v>
      </c>
      <c r="DI5" s="4">
        <v>4.75</v>
      </c>
      <c r="DJ5" s="4">
        <v>4.5999999999999996</v>
      </c>
      <c r="DK5" s="4">
        <v>4.4000000000000004</v>
      </c>
      <c r="DL5" s="4">
        <v>4.1500000000000004</v>
      </c>
      <c r="DM5" s="4">
        <v>3.6</v>
      </c>
      <c r="DN5" s="4">
        <v>3.8</v>
      </c>
      <c r="DO5" s="4">
        <v>4</v>
      </c>
      <c r="DP5" s="4">
        <v>4.05</v>
      </c>
      <c r="DQ5" s="4">
        <v>4.45</v>
      </c>
      <c r="DR5" s="4">
        <v>5.92</v>
      </c>
      <c r="DS5" s="4">
        <v>5.77</v>
      </c>
      <c r="DT5" s="4">
        <v>5.72</v>
      </c>
      <c r="DU5" s="4">
        <v>5.72</v>
      </c>
      <c r="DV5" s="4">
        <v>5.77</v>
      </c>
      <c r="DW5" s="4">
        <v>5.77</v>
      </c>
      <c r="DX5" s="4">
        <v>5.77</v>
      </c>
      <c r="DY5" s="4">
        <v>5.22</v>
      </c>
      <c r="DZ5" s="4">
        <v>5.67</v>
      </c>
      <c r="EA5" s="4">
        <v>5.77</v>
      </c>
      <c r="EB5" s="4">
        <v>6.12</v>
      </c>
      <c r="EC5" s="4">
        <v>6.07</v>
      </c>
    </row>
    <row r="6" spans="1:133">
      <c r="A6" s="9" t="s">
        <v>145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</row>
    <row r="7" spans="1:133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</row>
    <row r="37" spans="1:133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</row>
    <row r="38" spans="1:133">
      <c r="A38" s="1" t="s">
        <v>9</v>
      </c>
      <c r="B38" s="3">
        <f>DATE(2006,1,1)</f>
        <v>38718</v>
      </c>
      <c r="C38" s="3">
        <f>DATE(2006,2,1)</f>
        <v>38749</v>
      </c>
      <c r="D38" s="3">
        <f>DATE(2006,3,1)</f>
        <v>38777</v>
      </c>
      <c r="E38" s="3">
        <f>DATE(2006,4,1)</f>
        <v>38808</v>
      </c>
      <c r="F38" s="3">
        <f>DATE(2006,5,1)</f>
        <v>38838</v>
      </c>
      <c r="G38" s="3">
        <f>DATE(2006,6,1)</f>
        <v>38869</v>
      </c>
      <c r="H38" s="3">
        <f>DATE(2006,7,1)</f>
        <v>38899</v>
      </c>
      <c r="I38" s="3">
        <f>DATE(2006,8,1)</f>
        <v>38930</v>
      </c>
      <c r="J38" s="3">
        <f>DATE(2006,9,1)</f>
        <v>38961</v>
      </c>
      <c r="K38" s="3">
        <f>DATE(2006,10,1)</f>
        <v>38991</v>
      </c>
      <c r="L38" s="3">
        <f>DATE(2006,11,1)</f>
        <v>39022</v>
      </c>
      <c r="M38" s="3">
        <f>DATE(2006,12,1)</f>
        <v>39052</v>
      </c>
      <c r="N38" s="3">
        <f>DATE(2007,1,1)</f>
        <v>39083</v>
      </c>
      <c r="O38" s="3">
        <f>DATE(2007,2,1)</f>
        <v>39114</v>
      </c>
      <c r="P38" s="3">
        <f>DATE(2007,3,1)</f>
        <v>39142</v>
      </c>
      <c r="Q38" s="3">
        <f>DATE(2007,4,1)</f>
        <v>39173</v>
      </c>
      <c r="R38" s="3">
        <f>DATE(2007,5,1)</f>
        <v>39203</v>
      </c>
      <c r="S38" s="3">
        <f>DATE(2007,6,1)</f>
        <v>39234</v>
      </c>
      <c r="T38" s="3">
        <f>DATE(2007,7,1)</f>
        <v>39264</v>
      </c>
      <c r="U38" s="3">
        <f>DATE(2007,8,1)</f>
        <v>39295</v>
      </c>
      <c r="V38" s="3">
        <f>DATE(2007,9,1)</f>
        <v>39326</v>
      </c>
      <c r="W38" s="3">
        <f>DATE(2007,10,1)</f>
        <v>39356</v>
      </c>
      <c r="X38" s="3">
        <f>DATE(2007,11,1)</f>
        <v>39387</v>
      </c>
      <c r="Y38" s="3">
        <f>DATE(2007,12,1)</f>
        <v>39417</v>
      </c>
      <c r="Z38" s="3">
        <f>DATE(2008,1,1)</f>
        <v>39448</v>
      </c>
      <c r="AA38" s="3">
        <f>DATE(2008,2,1)</f>
        <v>39479</v>
      </c>
      <c r="AB38" s="3">
        <f>DATE(2008,3,1)</f>
        <v>39508</v>
      </c>
      <c r="AC38" s="3">
        <f>DATE(2008,4,1)</f>
        <v>39539</v>
      </c>
      <c r="AD38" s="3">
        <f>DATE(2008,5,1)</f>
        <v>39569</v>
      </c>
      <c r="AE38" s="3">
        <f>DATE(2008,6,1)</f>
        <v>39600</v>
      </c>
      <c r="AF38" s="3">
        <f>DATE(2008,7,1)</f>
        <v>39630</v>
      </c>
      <c r="AG38" s="3">
        <f>DATE(2008,8,1)</f>
        <v>39661</v>
      </c>
      <c r="AH38" s="3">
        <f>DATE(2008,9,1)</f>
        <v>39692</v>
      </c>
      <c r="AI38" s="3">
        <f>DATE(2008,10,1)</f>
        <v>39722</v>
      </c>
      <c r="AJ38" s="3">
        <f>DATE(2008,11,1)</f>
        <v>39753</v>
      </c>
      <c r="AK38" s="3">
        <f>DATE(2008,12,1)</f>
        <v>39783</v>
      </c>
      <c r="AL38" s="3">
        <f>DATE(2009,1,1)</f>
        <v>39814</v>
      </c>
      <c r="AM38" s="3">
        <f>DATE(2009,2,1)</f>
        <v>39845</v>
      </c>
      <c r="AN38" s="3">
        <f>DATE(2009,3,1)</f>
        <v>39873</v>
      </c>
      <c r="AO38" s="3">
        <f>DATE(2009,4,1)</f>
        <v>39904</v>
      </c>
      <c r="AP38" s="3">
        <f>DATE(2009,5,1)</f>
        <v>39934</v>
      </c>
      <c r="AQ38" s="3">
        <f>DATE(2009,6,1)</f>
        <v>39965</v>
      </c>
      <c r="AR38" s="3">
        <f>DATE(2009,7,1)</f>
        <v>39995</v>
      </c>
      <c r="AS38" s="3">
        <f>DATE(2009,8,1)</f>
        <v>40026</v>
      </c>
      <c r="AT38" s="3">
        <f>DATE(2009,9,1)</f>
        <v>40057</v>
      </c>
      <c r="AU38" s="3">
        <f>DATE(2009,10,1)</f>
        <v>40087</v>
      </c>
      <c r="AV38" s="3">
        <f>DATE(2009,11,1)</f>
        <v>40118</v>
      </c>
      <c r="AW38" s="3">
        <f>DATE(2009,12,1)</f>
        <v>40148</v>
      </c>
      <c r="AX38" s="3">
        <f>DATE(2010,1,1)</f>
        <v>40179</v>
      </c>
      <c r="AY38" s="3">
        <f>DATE(2010,2,1)</f>
        <v>40210</v>
      </c>
      <c r="AZ38" s="3">
        <f>DATE(2010,3,1)</f>
        <v>40238</v>
      </c>
      <c r="BA38" s="3">
        <f>DATE(2010,4,1)</f>
        <v>40269</v>
      </c>
      <c r="BB38" s="3">
        <f>DATE(2010,5,1)</f>
        <v>40299</v>
      </c>
      <c r="BC38" s="3">
        <f>DATE(2010,6,1)</f>
        <v>40330</v>
      </c>
      <c r="BD38" s="3">
        <f>DATE(2010,7,1)</f>
        <v>40360</v>
      </c>
      <c r="BE38" s="3">
        <f>DATE(2010,8,1)</f>
        <v>40391</v>
      </c>
      <c r="BF38" s="3">
        <f>DATE(2010,9,1)</f>
        <v>40422</v>
      </c>
      <c r="BG38" s="3">
        <f>DATE(2010,10,1)</f>
        <v>40452</v>
      </c>
      <c r="BH38" s="3">
        <f>DATE(2010,11,1)</f>
        <v>40483</v>
      </c>
      <c r="BI38" s="3">
        <f>DATE(2010,12,1)</f>
        <v>40513</v>
      </c>
      <c r="BJ38" s="3">
        <f>DATE(2011,1,1)</f>
        <v>40544</v>
      </c>
      <c r="BK38" s="3">
        <f>DATE(2011,2,1)</f>
        <v>40575</v>
      </c>
      <c r="BL38" s="3">
        <f>DATE(2011,3,1)</f>
        <v>40603</v>
      </c>
      <c r="BM38" s="3">
        <f>DATE(2011,4,1)</f>
        <v>40634</v>
      </c>
      <c r="BN38" s="3">
        <f>DATE(2011,5,1)</f>
        <v>40664</v>
      </c>
      <c r="BO38" s="3">
        <f>DATE(2011,6,1)</f>
        <v>40695</v>
      </c>
      <c r="BP38" s="3">
        <f>DATE(2011,7,1)</f>
        <v>40725</v>
      </c>
      <c r="BQ38" s="3">
        <f>DATE(2011,8,1)</f>
        <v>40756</v>
      </c>
      <c r="BR38" s="3">
        <f>DATE(2011,9,1)</f>
        <v>40787</v>
      </c>
      <c r="BS38" s="3">
        <f>DATE(2011,10,1)</f>
        <v>40817</v>
      </c>
      <c r="BT38" s="3">
        <f>DATE(2011,11,1)</f>
        <v>40848</v>
      </c>
      <c r="BU38" s="3">
        <f>DATE(2011,12,1)</f>
        <v>40878</v>
      </c>
      <c r="BV38" s="3">
        <f>DATE(2012,1,1)</f>
        <v>40909</v>
      </c>
      <c r="BW38" s="3">
        <f>DATE(2012,2,1)</f>
        <v>40940</v>
      </c>
      <c r="BX38" s="3">
        <f>DATE(2012,3,1)</f>
        <v>40969</v>
      </c>
      <c r="BY38" s="3">
        <f>DATE(2012,4,1)</f>
        <v>41000</v>
      </c>
      <c r="BZ38" s="3">
        <f>DATE(2012,5,1)</f>
        <v>41030</v>
      </c>
      <c r="CA38" s="3">
        <f>DATE(2012,6,1)</f>
        <v>41061</v>
      </c>
      <c r="CB38" s="3">
        <f>DATE(2012,7,1)</f>
        <v>41091</v>
      </c>
      <c r="CC38" s="3">
        <f>DATE(2012,8,1)</f>
        <v>41122</v>
      </c>
      <c r="CD38" s="3">
        <f>DATE(2012,9,1)</f>
        <v>41153</v>
      </c>
      <c r="CE38" s="3">
        <f>DATE(2012,10,1)</f>
        <v>41183</v>
      </c>
      <c r="CF38" s="3">
        <f>DATE(2012,11,1)</f>
        <v>41214</v>
      </c>
      <c r="CG38" s="3">
        <f>DATE(2012,12,1)</f>
        <v>41244</v>
      </c>
      <c r="CH38" s="3">
        <f>DATE(2013,1,1)</f>
        <v>41275</v>
      </c>
      <c r="CI38" s="3">
        <f>DATE(2013,2,1)</f>
        <v>41306</v>
      </c>
      <c r="CJ38" s="3">
        <f>DATE(2013,3,1)</f>
        <v>41334</v>
      </c>
      <c r="CK38" s="3">
        <f>DATE(2013,4,1)</f>
        <v>41365</v>
      </c>
      <c r="CL38" s="3">
        <f>DATE(2013,5,1)</f>
        <v>41395</v>
      </c>
      <c r="CM38" s="3">
        <f>DATE(2013,6,1)</f>
        <v>41426</v>
      </c>
      <c r="CN38" s="3">
        <f>DATE(2013,7,1)</f>
        <v>41456</v>
      </c>
      <c r="CO38" s="3">
        <f>DATE(2013,8,1)</f>
        <v>41487</v>
      </c>
      <c r="CP38" s="3">
        <f>DATE(2013,9,1)</f>
        <v>41518</v>
      </c>
      <c r="CQ38" s="3">
        <f>DATE(2013,10,1)</f>
        <v>41548</v>
      </c>
      <c r="CR38" s="3">
        <f>DATE(2013,11,1)</f>
        <v>41579</v>
      </c>
      <c r="CS38" s="3">
        <f>DATE(2013,12,1)</f>
        <v>41609</v>
      </c>
      <c r="CT38" s="3">
        <f>DATE(2014,1,1)</f>
        <v>41640</v>
      </c>
      <c r="CU38" s="3">
        <f>DATE(2014,2,1)</f>
        <v>41671</v>
      </c>
      <c r="CV38" s="3">
        <f>DATE(2014,3,1)</f>
        <v>41699</v>
      </c>
      <c r="CW38" s="3">
        <f>DATE(2014,4,1)</f>
        <v>41730</v>
      </c>
      <c r="CX38" s="3">
        <f>DATE(2014,5,1)</f>
        <v>41760</v>
      </c>
      <c r="CY38" s="3">
        <f>DATE(2014,6,1)</f>
        <v>41791</v>
      </c>
      <c r="CZ38" s="3">
        <f>DATE(2014,7,1)</f>
        <v>41821</v>
      </c>
      <c r="DA38" s="3">
        <f>DATE(2014,8,1)</f>
        <v>41852</v>
      </c>
      <c r="DB38" s="3">
        <f>DATE(2014,9,1)</f>
        <v>41883</v>
      </c>
      <c r="DC38" s="3">
        <f>DATE(2014,10,1)</f>
        <v>41913</v>
      </c>
      <c r="DD38" s="3">
        <f>DATE(2014,11,1)</f>
        <v>41944</v>
      </c>
      <c r="DE38" s="3">
        <f>DATE(2014,12,1)</f>
        <v>41974</v>
      </c>
      <c r="DF38" s="3">
        <f>DATE(2015,1,1)</f>
        <v>42005</v>
      </c>
      <c r="DG38" s="3">
        <f>DATE(2015,2,1)</f>
        <v>42036</v>
      </c>
      <c r="DH38" s="3">
        <f>DATE(2015,3,1)</f>
        <v>42064</v>
      </c>
      <c r="DI38" s="3">
        <f>DATE(2015,4,1)</f>
        <v>42095</v>
      </c>
      <c r="DJ38" s="3">
        <f>DATE(2015,5,1)</f>
        <v>42125</v>
      </c>
      <c r="DK38" s="3">
        <f>DATE(2015,6,1)</f>
        <v>42156</v>
      </c>
      <c r="DL38" s="3">
        <f>DATE(2015,7,1)</f>
        <v>42186</v>
      </c>
      <c r="DM38" s="3">
        <f>DATE(2015,8,1)</f>
        <v>42217</v>
      </c>
      <c r="DN38" s="3">
        <f>DATE(2015,9,1)</f>
        <v>42248</v>
      </c>
      <c r="DO38" s="3">
        <f>DATE(2015,10,1)</f>
        <v>42278</v>
      </c>
      <c r="DP38" s="3">
        <f>DATE(2015,11,1)</f>
        <v>42309</v>
      </c>
      <c r="DQ38" s="3">
        <f>DATE(2015,12,1)</f>
        <v>42339</v>
      </c>
      <c r="DR38" s="3">
        <f>DATE(2016,1,1)</f>
        <v>42370</v>
      </c>
      <c r="DS38" s="3">
        <f>DATE(2016,2,1)</f>
        <v>42401</v>
      </c>
      <c r="DT38" s="3">
        <f>DATE(2016,3,1)</f>
        <v>42430</v>
      </c>
      <c r="DU38" s="3">
        <f>DATE(2016,4,1)</f>
        <v>42461</v>
      </c>
      <c r="DV38" s="3">
        <f>DATE(2016,5,1)</f>
        <v>42491</v>
      </c>
      <c r="DW38" s="3">
        <f>DATE(2016,6,1)</f>
        <v>42522</v>
      </c>
      <c r="DX38" s="3">
        <f>DATE(2016,7,1)</f>
        <v>42552</v>
      </c>
      <c r="DY38" s="3">
        <f>DATE(2016,8,1)</f>
        <v>42583</v>
      </c>
      <c r="DZ38" s="3">
        <f>DATE(2016,9,1)</f>
        <v>42614</v>
      </c>
      <c r="EA38" s="3">
        <f>DATE(2016,10,1)</f>
        <v>42644</v>
      </c>
      <c r="EB38" s="3">
        <f>DATE(2016,11,1)</f>
        <v>42675</v>
      </c>
      <c r="EC38" s="3">
        <f>DATE(2016,12,1)</f>
        <v>42705</v>
      </c>
    </row>
    <row r="39" spans="1:133">
      <c r="A39" s="1" t="s">
        <v>10</v>
      </c>
      <c r="B39" s="2">
        <v>58.886000000000003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2" t="e">
        <f>NA()</f>
        <v>#N/A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2" t="e">
        <f>NA()</f>
        <v>#N/A</v>
      </c>
      <c r="N39" s="2" t="e">
        <f>NA()</f>
        <v>#N/A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2" t="e">
        <f>NA()</f>
        <v>#N/A</v>
      </c>
      <c r="T39" s="2" t="e">
        <f>NA()</f>
        <v>#N/A</v>
      </c>
      <c r="U39" s="2" t="e">
        <f>NA()</f>
        <v>#N/A</v>
      </c>
      <c r="V39" s="2" t="e">
        <f>NA()</f>
        <v>#N/A</v>
      </c>
      <c r="W39" s="2" t="e">
        <f>NA()</f>
        <v>#N/A</v>
      </c>
      <c r="X39" s="2" t="e">
        <f>NA()</f>
        <v>#N/A</v>
      </c>
      <c r="Y39" s="2" t="e">
        <f>NA()</f>
        <v>#N/A</v>
      </c>
      <c r="Z39" s="4">
        <v>65.885999999999996</v>
      </c>
      <c r="AA39" s="4">
        <v>65.786000000000001</v>
      </c>
      <c r="AB39" s="4">
        <v>65.686000000000007</v>
      </c>
      <c r="AC39" s="2" t="e">
        <f>NA()</f>
        <v>#N/A</v>
      </c>
      <c r="AD39" s="2" t="e">
        <f>NA()</f>
        <v>#N/A</v>
      </c>
      <c r="AE39" s="2" t="e">
        <f>NA()</f>
        <v>#N/A</v>
      </c>
      <c r="AF39" s="2" t="e">
        <f>NA()</f>
        <v>#N/A</v>
      </c>
      <c r="AG39" s="2" t="e">
        <f>NA()</f>
        <v>#N/A</v>
      </c>
      <c r="AH39" s="2" t="e">
        <f>NA()</f>
        <v>#N/A</v>
      </c>
      <c r="AI39" s="2" t="e">
        <f>NA()</f>
        <v>#N/A</v>
      </c>
      <c r="AJ39" s="2" t="e">
        <f>NA()</f>
        <v>#N/A</v>
      </c>
      <c r="AK39" s="2" t="e">
        <f>NA()</f>
        <v>#N/A</v>
      </c>
      <c r="AL39" s="4">
        <v>66.286000000000001</v>
      </c>
      <c r="AM39" s="4">
        <v>66.286000000000001</v>
      </c>
      <c r="AN39" s="4">
        <v>66.085999999999999</v>
      </c>
      <c r="AO39" s="4">
        <v>65.936000000000007</v>
      </c>
      <c r="AP39" s="4">
        <v>66.016000000000005</v>
      </c>
      <c r="AQ39" s="4">
        <v>66.085999999999999</v>
      </c>
      <c r="AR39" s="4">
        <v>65.715999999999994</v>
      </c>
      <c r="AS39" s="4">
        <v>65.646000000000001</v>
      </c>
      <c r="AT39" s="4">
        <v>65.596000000000004</v>
      </c>
      <c r="AU39" s="2" t="e">
        <f>NA()</f>
        <v>#N/A</v>
      </c>
      <c r="AV39" s="2" t="e">
        <f>NA()</f>
        <v>#N/A</v>
      </c>
      <c r="AW39" s="4">
        <v>65.936000000000007</v>
      </c>
      <c r="AX39" s="4">
        <v>65.805999999999997</v>
      </c>
      <c r="AY39" s="4">
        <v>65.835999999999999</v>
      </c>
      <c r="AZ39" s="4">
        <v>65.855999999999995</v>
      </c>
      <c r="BA39" s="4">
        <v>65.805999999999997</v>
      </c>
      <c r="BB39" s="4">
        <v>65.635999999999996</v>
      </c>
      <c r="BC39" s="4">
        <v>66.286000000000001</v>
      </c>
      <c r="BD39" s="4">
        <v>65.986000000000004</v>
      </c>
      <c r="BE39" s="4">
        <v>66.486000000000004</v>
      </c>
      <c r="BF39" s="4">
        <v>66.085999999999999</v>
      </c>
      <c r="BG39" s="4">
        <v>66.085999999999999</v>
      </c>
      <c r="BH39" s="4">
        <v>66.006</v>
      </c>
      <c r="BI39" s="4">
        <v>65.885999999999996</v>
      </c>
      <c r="BJ39" s="2" t="e">
        <f>NA()</f>
        <v>#N/A</v>
      </c>
      <c r="BK39" s="4">
        <v>66.085999999999999</v>
      </c>
      <c r="BL39" s="4">
        <v>65.786000000000001</v>
      </c>
      <c r="BM39" s="4">
        <v>65.786000000000001</v>
      </c>
      <c r="BN39" s="4">
        <v>65.986000000000004</v>
      </c>
      <c r="BO39" s="4">
        <v>66.085999999999999</v>
      </c>
      <c r="BP39" s="4">
        <v>66.385999999999996</v>
      </c>
      <c r="BQ39" s="4">
        <v>65.986000000000004</v>
      </c>
      <c r="BR39" s="4">
        <v>66.085999999999999</v>
      </c>
      <c r="BS39" s="4">
        <v>66.036000000000001</v>
      </c>
      <c r="BT39" s="4">
        <v>66.036000000000001</v>
      </c>
      <c r="BU39" s="4">
        <v>66.085999999999999</v>
      </c>
      <c r="BV39" s="4">
        <v>65.885999999999996</v>
      </c>
      <c r="BW39" s="4">
        <v>65.885999999999996</v>
      </c>
      <c r="BX39" s="4">
        <v>65.286000000000001</v>
      </c>
      <c r="BY39" s="4">
        <v>65.835999999999999</v>
      </c>
      <c r="BZ39" s="4">
        <v>65.486000000000004</v>
      </c>
      <c r="CA39" s="4">
        <v>65.885999999999996</v>
      </c>
      <c r="CB39" s="4">
        <v>65.936000000000007</v>
      </c>
      <c r="CC39" s="4">
        <v>65.885999999999996</v>
      </c>
      <c r="CD39" s="4">
        <v>65.885999999999996</v>
      </c>
      <c r="CE39" s="4">
        <v>65.585999999999999</v>
      </c>
      <c r="CF39" s="4">
        <v>65.786000000000001</v>
      </c>
      <c r="CG39" s="4">
        <v>66.085999999999999</v>
      </c>
      <c r="CH39" s="4">
        <v>66.085999999999999</v>
      </c>
      <c r="CI39" s="4">
        <v>66.085999999999999</v>
      </c>
      <c r="CJ39" s="4">
        <v>65.986000000000004</v>
      </c>
      <c r="CK39" s="4">
        <v>66.085999999999999</v>
      </c>
      <c r="CL39" s="4">
        <v>66.085999999999999</v>
      </c>
      <c r="CM39" s="4">
        <v>66.036000000000001</v>
      </c>
      <c r="CN39" s="4">
        <v>66.385999999999996</v>
      </c>
      <c r="CO39" s="4">
        <v>66.635999999999996</v>
      </c>
      <c r="CP39" s="4">
        <v>66.486000000000004</v>
      </c>
      <c r="CQ39" s="4">
        <v>66.385999999999996</v>
      </c>
      <c r="CR39" s="4">
        <v>66.885999999999996</v>
      </c>
      <c r="CS39" s="4">
        <v>66.085999999999999</v>
      </c>
      <c r="CT39" s="4">
        <v>66.085999999999999</v>
      </c>
      <c r="CU39" s="4">
        <v>66.135999999999996</v>
      </c>
      <c r="CV39" s="4">
        <v>66.085999999999999</v>
      </c>
      <c r="CW39" s="4">
        <v>66.135999999999996</v>
      </c>
      <c r="CX39" s="4">
        <v>66.036000000000001</v>
      </c>
      <c r="CY39" s="6">
        <v>66.486000000000004</v>
      </c>
      <c r="CZ39" s="4">
        <v>66.385999999999996</v>
      </c>
      <c r="DA39" s="4">
        <v>66.286000000000001</v>
      </c>
      <c r="DB39" s="4">
        <v>66.385999999999996</v>
      </c>
      <c r="DC39" s="4">
        <v>66.085999999999999</v>
      </c>
      <c r="DD39" s="4">
        <v>66.036000000000001</v>
      </c>
      <c r="DE39" s="4">
        <v>66.085999999999999</v>
      </c>
      <c r="DF39" s="4">
        <v>66.585999999999999</v>
      </c>
      <c r="DG39" s="4">
        <v>67.036000000000001</v>
      </c>
      <c r="DH39" s="4">
        <v>66.736000000000004</v>
      </c>
      <c r="DI39" s="4">
        <v>66.335999999999999</v>
      </c>
      <c r="DJ39" s="4">
        <v>66.486000000000004</v>
      </c>
      <c r="DK39" s="4">
        <v>66.686000000000007</v>
      </c>
      <c r="DL39" s="4">
        <v>66.936000000000007</v>
      </c>
      <c r="DM39" s="4">
        <v>67.486000000000004</v>
      </c>
      <c r="DN39" s="4">
        <v>67.286000000000001</v>
      </c>
      <c r="DO39" s="4">
        <v>67.085999999999999</v>
      </c>
      <c r="DP39" s="4">
        <v>67.036000000000001</v>
      </c>
      <c r="DQ39" s="4">
        <v>66.635999999999996</v>
      </c>
      <c r="DR39" s="4">
        <v>65.165999999999997</v>
      </c>
      <c r="DS39" s="4">
        <v>65.316000000000003</v>
      </c>
      <c r="DT39" s="4">
        <v>65.366</v>
      </c>
      <c r="DU39" s="4">
        <v>65.366</v>
      </c>
      <c r="DV39" s="4">
        <v>65.316000000000003</v>
      </c>
      <c r="DW39" s="4">
        <v>65.316000000000003</v>
      </c>
      <c r="DX39" s="4">
        <v>65.316000000000003</v>
      </c>
      <c r="DY39" s="4">
        <v>65.866</v>
      </c>
      <c r="DZ39" s="4">
        <v>65.415999999999997</v>
      </c>
      <c r="EA39" s="4">
        <v>65.316000000000003</v>
      </c>
      <c r="EB39" s="4">
        <v>64.965999999999994</v>
      </c>
      <c r="EC39" s="4">
        <v>65.016000000000005</v>
      </c>
    </row>
    <row r="40" spans="1:133">
      <c r="A40" s="9" t="s">
        <v>145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</row>
    <row r="41" spans="1:133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EC41"/>
    <mergeCell ref="A3:EC3"/>
    <mergeCell ref="A6:EC6"/>
    <mergeCell ref="A7:EC7"/>
    <mergeCell ref="A37:EC37"/>
    <mergeCell ref="A40:EC40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96"/>
  <sheetViews>
    <sheetView workbookViewId="0"/>
  </sheetViews>
  <sheetFormatPr defaultColWidth="9.140625" defaultRowHeight="15"/>
  <cols>
    <col min="1" max="1" width="11.42578125" customWidth="1"/>
    <col min="2" max="2" width="26.85546875" customWidth="1"/>
    <col min="3" max="3" width="17.42578125" customWidth="1"/>
    <col min="4" max="4" width="9.140625" customWidth="1"/>
    <col min="5" max="5" width="12.140625" customWidth="1"/>
    <col min="6" max="6" width="18.28515625" customWidth="1"/>
    <col min="7" max="7" width="26" customWidth="1"/>
    <col min="8" max="8" width="22.7109375" customWidth="1"/>
    <col min="9" max="9" width="9.140625" customWidth="1"/>
  </cols>
  <sheetData>
    <row r="1" spans="1:8">
      <c r="A1" s="7" t="s">
        <v>146</v>
      </c>
      <c r="B1" s="7" t="s">
        <v>147</v>
      </c>
      <c r="C1" s="7" t="s">
        <v>148</v>
      </c>
      <c r="D1" s="7" t="s">
        <v>149</v>
      </c>
      <c r="E1" s="7" t="s">
        <v>150</v>
      </c>
      <c r="F1" s="7" t="s">
        <v>151</v>
      </c>
      <c r="G1" s="7" t="s">
        <v>152</v>
      </c>
      <c r="H1" s="7" t="s">
        <v>153</v>
      </c>
    </row>
    <row r="2" spans="1:8">
      <c r="A2" s="2" t="s">
        <v>154</v>
      </c>
      <c r="B2" s="2" t="s">
        <v>1</v>
      </c>
      <c r="C2" s="2" t="s">
        <v>155</v>
      </c>
      <c r="D2" s="8">
        <f>DATE(2003,9,1)</f>
        <v>37865</v>
      </c>
      <c r="E2" s="2">
        <v>65.153000000000006</v>
      </c>
      <c r="F2" s="2" t="s">
        <v>156</v>
      </c>
      <c r="G2" s="2">
        <v>9.82</v>
      </c>
      <c r="H2" s="2">
        <v>55.332999999999998</v>
      </c>
    </row>
    <row r="3" spans="1:8">
      <c r="A3" s="2" t="s">
        <v>154</v>
      </c>
      <c r="B3" s="2" t="s">
        <v>1</v>
      </c>
      <c r="C3" s="2" t="s">
        <v>155</v>
      </c>
      <c r="D3" s="8">
        <f>DATE(2003,10,1)</f>
        <v>37895</v>
      </c>
      <c r="E3" s="2">
        <v>65.153000000000006</v>
      </c>
      <c r="F3" s="2" t="s">
        <v>156</v>
      </c>
      <c r="G3" s="2">
        <v>9.84</v>
      </c>
      <c r="H3" s="2">
        <v>55.313000000000002</v>
      </c>
    </row>
    <row r="4" spans="1:8">
      <c r="A4" s="2" t="s">
        <v>154</v>
      </c>
      <c r="B4" s="2" t="s">
        <v>1</v>
      </c>
      <c r="C4" s="2" t="s">
        <v>155</v>
      </c>
      <c r="D4" s="8">
        <f>DATE(2003,11,1)</f>
        <v>37926</v>
      </c>
      <c r="E4" s="2">
        <v>65.153000000000006</v>
      </c>
      <c r="F4" s="2" t="s">
        <v>156</v>
      </c>
      <c r="G4" s="2">
        <v>9.77</v>
      </c>
      <c r="H4" s="2">
        <v>55.383000000000003</v>
      </c>
    </row>
    <row r="5" spans="1:8">
      <c r="A5" s="2" t="s">
        <v>154</v>
      </c>
      <c r="B5" s="2" t="s">
        <v>1</v>
      </c>
      <c r="C5" s="2" t="s">
        <v>155</v>
      </c>
      <c r="D5" s="8">
        <f>DATE(2003,12,1)</f>
        <v>37956</v>
      </c>
      <c r="E5" s="2">
        <v>65.153000000000006</v>
      </c>
      <c r="F5" s="2" t="s">
        <v>156</v>
      </c>
      <c r="G5" s="2">
        <v>9.7899999999999991</v>
      </c>
      <c r="H5" s="2">
        <v>55.363</v>
      </c>
    </row>
    <row r="6" spans="1:8">
      <c r="A6" s="2" t="s">
        <v>154</v>
      </c>
      <c r="B6" s="2" t="s">
        <v>1</v>
      </c>
      <c r="C6" s="2" t="s">
        <v>155</v>
      </c>
      <c r="D6" s="8">
        <f>DATE(2004,1,1)</f>
        <v>37987</v>
      </c>
      <c r="E6" s="2">
        <v>65.153000000000006</v>
      </c>
      <c r="F6" s="2" t="s">
        <v>156</v>
      </c>
      <c r="G6" s="2">
        <v>9.7799999999999994</v>
      </c>
      <c r="H6" s="2">
        <v>55.372999999999998</v>
      </c>
    </row>
    <row r="7" spans="1:8">
      <c r="A7" s="2" t="s">
        <v>154</v>
      </c>
      <c r="B7" s="2" t="s">
        <v>1</v>
      </c>
      <c r="C7" s="2" t="s">
        <v>155</v>
      </c>
      <c r="D7" s="8">
        <f>DATE(2006,5,1)</f>
        <v>38838</v>
      </c>
      <c r="E7" s="2">
        <v>65.153000000000006</v>
      </c>
      <c r="F7" s="2" t="s">
        <v>156</v>
      </c>
      <c r="G7" s="2">
        <v>9.56</v>
      </c>
      <c r="H7" s="2">
        <v>55.593000000000004</v>
      </c>
    </row>
    <row r="8" spans="1:8">
      <c r="A8" s="2" t="s">
        <v>154</v>
      </c>
      <c r="B8" s="2" t="s">
        <v>1</v>
      </c>
      <c r="C8" s="2" t="s">
        <v>155</v>
      </c>
      <c r="D8" s="8">
        <f>DATE(2006,6,1)</f>
        <v>38869</v>
      </c>
      <c r="E8" s="2">
        <v>65.153000000000006</v>
      </c>
      <c r="F8" s="2" t="s">
        <v>156</v>
      </c>
      <c r="G8" s="2">
        <v>9.2899999999999991</v>
      </c>
      <c r="H8" s="2">
        <v>55.863</v>
      </c>
    </row>
    <row r="9" spans="1:8">
      <c r="A9" s="2" t="s">
        <v>154</v>
      </c>
      <c r="B9" s="2" t="s">
        <v>1</v>
      </c>
      <c r="C9" s="2" t="s">
        <v>155</v>
      </c>
      <c r="D9" s="8">
        <f>DATE(2006,7,1)</f>
        <v>38899</v>
      </c>
      <c r="E9" s="2">
        <v>65.153000000000006</v>
      </c>
      <c r="F9" s="2" t="s">
        <v>156</v>
      </c>
      <c r="G9" s="2">
        <v>9.34</v>
      </c>
      <c r="H9" s="2">
        <v>55.813000000000002</v>
      </c>
    </row>
    <row r="10" spans="1:8">
      <c r="A10" s="2" t="s">
        <v>154</v>
      </c>
      <c r="B10" s="2" t="s">
        <v>1</v>
      </c>
      <c r="C10" s="2" t="s">
        <v>155</v>
      </c>
      <c r="D10" s="8">
        <f>DATE(2006,8,1)</f>
        <v>38930</v>
      </c>
      <c r="E10" s="2">
        <v>65.153000000000006</v>
      </c>
      <c r="F10" s="2" t="s">
        <v>156</v>
      </c>
      <c r="G10" s="2">
        <v>9.31</v>
      </c>
      <c r="H10" s="2">
        <v>55.843000000000004</v>
      </c>
    </row>
    <row r="11" spans="1:8">
      <c r="A11" s="2" t="s">
        <v>154</v>
      </c>
      <c r="B11" s="2" t="s">
        <v>1</v>
      </c>
      <c r="C11" s="2" t="s">
        <v>155</v>
      </c>
      <c r="D11" s="8">
        <f>DATE(2006,9,1)</f>
        <v>38961</v>
      </c>
      <c r="E11" s="2">
        <v>65.153000000000006</v>
      </c>
      <c r="F11" s="2" t="s">
        <v>156</v>
      </c>
      <c r="G11" s="2">
        <v>9.24</v>
      </c>
      <c r="H11" s="2">
        <v>55.912999999999997</v>
      </c>
    </row>
    <row r="12" spans="1:8">
      <c r="A12" s="2" t="s">
        <v>154</v>
      </c>
      <c r="B12" s="2" t="s">
        <v>1</v>
      </c>
      <c r="C12" s="2" t="s">
        <v>155</v>
      </c>
      <c r="D12" s="8">
        <f>DATE(2006,10,1)</f>
        <v>38991</v>
      </c>
      <c r="E12" s="2">
        <v>65.153000000000006</v>
      </c>
      <c r="F12" s="2" t="s">
        <v>156</v>
      </c>
      <c r="G12" s="2">
        <v>9.3800000000000008</v>
      </c>
      <c r="H12" s="2">
        <v>55.773000000000003</v>
      </c>
    </row>
    <row r="13" spans="1:8">
      <c r="A13" s="2" t="s">
        <v>154</v>
      </c>
      <c r="B13" s="2" t="s">
        <v>1</v>
      </c>
      <c r="C13" s="2" t="s">
        <v>155</v>
      </c>
      <c r="D13" s="8">
        <f>DATE(2006,11,1)</f>
        <v>39022</v>
      </c>
      <c r="E13" s="2">
        <v>65.153000000000006</v>
      </c>
      <c r="F13" s="2" t="s">
        <v>156</v>
      </c>
      <c r="G13" s="2">
        <v>9.31</v>
      </c>
      <c r="H13" s="2">
        <v>55.843000000000004</v>
      </c>
    </row>
    <row r="14" spans="1:8">
      <c r="A14" s="2" t="s">
        <v>154</v>
      </c>
      <c r="B14" s="2" t="s">
        <v>1</v>
      </c>
      <c r="C14" s="2" t="s">
        <v>155</v>
      </c>
      <c r="D14" s="8">
        <f>DATE(2006,12,1)</f>
        <v>39052</v>
      </c>
      <c r="E14" s="2">
        <v>65.153000000000006</v>
      </c>
      <c r="F14" s="2" t="s">
        <v>156</v>
      </c>
      <c r="G14" s="2">
        <v>9.33</v>
      </c>
      <c r="H14" s="2">
        <v>55.823</v>
      </c>
    </row>
    <row r="15" spans="1:8">
      <c r="A15" s="2" t="s">
        <v>154</v>
      </c>
      <c r="B15" s="2" t="s">
        <v>1</v>
      </c>
      <c r="C15" s="2" t="s">
        <v>155</v>
      </c>
      <c r="D15" s="8">
        <f>DATE(2007,1,1)</f>
        <v>39083</v>
      </c>
      <c r="E15" s="2">
        <v>65.153000000000006</v>
      </c>
      <c r="F15" s="2" t="s">
        <v>156</v>
      </c>
      <c r="G15" s="2">
        <v>9.3800000000000008</v>
      </c>
      <c r="H15" s="2">
        <v>55.773000000000003</v>
      </c>
    </row>
    <row r="16" spans="1:8">
      <c r="A16" s="2" t="s">
        <v>154</v>
      </c>
      <c r="B16" s="2" t="s">
        <v>1</v>
      </c>
      <c r="C16" s="2" t="s">
        <v>155</v>
      </c>
      <c r="D16" s="8">
        <f>DATE(2007,2,1)</f>
        <v>39114</v>
      </c>
      <c r="E16" s="2">
        <v>65.153000000000006</v>
      </c>
      <c r="F16" s="2" t="s">
        <v>156</v>
      </c>
      <c r="G16" s="2">
        <v>9.92</v>
      </c>
      <c r="H16" s="2">
        <v>55.232999999999997</v>
      </c>
    </row>
    <row r="17" spans="1:8">
      <c r="A17" s="2" t="s">
        <v>154</v>
      </c>
      <c r="B17" s="2" t="s">
        <v>1</v>
      </c>
      <c r="C17" s="2" t="s">
        <v>155</v>
      </c>
      <c r="D17" s="8">
        <f>DATE(2007,4,18)</f>
        <v>39190</v>
      </c>
      <c r="E17" s="2">
        <v>65.153000000000006</v>
      </c>
      <c r="F17" s="2" t="s">
        <v>156</v>
      </c>
      <c r="G17" s="2">
        <v>9.9</v>
      </c>
      <c r="H17" s="2">
        <v>55.253</v>
      </c>
    </row>
    <row r="18" spans="1:8">
      <c r="A18" s="2" t="s">
        <v>154</v>
      </c>
      <c r="B18" s="2" t="s">
        <v>1</v>
      </c>
      <c r="C18" s="2" t="s">
        <v>155</v>
      </c>
      <c r="D18" s="8">
        <f>DATE(2007,5,1)</f>
        <v>39203</v>
      </c>
      <c r="E18" s="2">
        <v>65.153000000000006</v>
      </c>
      <c r="F18" s="2" t="s">
        <v>156</v>
      </c>
      <c r="G18" s="2">
        <v>9.82</v>
      </c>
      <c r="H18" s="2">
        <v>55.332999999999998</v>
      </c>
    </row>
    <row r="19" spans="1:8">
      <c r="A19" s="2" t="s">
        <v>154</v>
      </c>
      <c r="B19" s="2" t="s">
        <v>1</v>
      </c>
      <c r="C19" s="2" t="s">
        <v>155</v>
      </c>
      <c r="D19" s="8">
        <f>DATE(2007,6,1)</f>
        <v>39234</v>
      </c>
      <c r="E19" s="2">
        <v>65.153000000000006</v>
      </c>
      <c r="F19" s="2" t="s">
        <v>156</v>
      </c>
      <c r="G19" s="2">
        <v>9.7100000000000009</v>
      </c>
      <c r="H19" s="2">
        <v>55.442999999999998</v>
      </c>
    </row>
    <row r="20" spans="1:8">
      <c r="A20" s="2" t="s">
        <v>154</v>
      </c>
      <c r="B20" s="2" t="s">
        <v>1</v>
      </c>
      <c r="C20" s="2" t="s">
        <v>155</v>
      </c>
      <c r="D20" s="8">
        <f>DATE(2007,7,1)</f>
        <v>39264</v>
      </c>
      <c r="E20" s="2">
        <v>65.153000000000006</v>
      </c>
      <c r="F20" s="2" t="s">
        <v>156</v>
      </c>
      <c r="G20" s="2">
        <v>9.77</v>
      </c>
      <c r="H20" s="2">
        <v>55.383000000000003</v>
      </c>
    </row>
    <row r="21" spans="1:8">
      <c r="A21" s="2" t="s">
        <v>154</v>
      </c>
      <c r="B21" s="2" t="s">
        <v>1</v>
      </c>
      <c r="C21" s="2" t="s">
        <v>155</v>
      </c>
      <c r="D21" s="8">
        <f>DATE(2007,8,1)</f>
        <v>39295</v>
      </c>
      <c r="E21" s="2">
        <v>65.153000000000006</v>
      </c>
      <c r="F21" s="2" t="s">
        <v>156</v>
      </c>
      <c r="G21" s="2">
        <v>9.81</v>
      </c>
      <c r="H21" s="2">
        <v>55.343000000000004</v>
      </c>
    </row>
    <row r="22" spans="1:8">
      <c r="A22" s="2" t="s">
        <v>154</v>
      </c>
      <c r="B22" s="2" t="s">
        <v>1</v>
      </c>
      <c r="C22" s="2" t="s">
        <v>155</v>
      </c>
      <c r="D22" s="8">
        <f>DATE(2007,9,1)</f>
        <v>39326</v>
      </c>
      <c r="E22" s="2">
        <v>65.153000000000006</v>
      </c>
      <c r="F22" s="2" t="s">
        <v>156</v>
      </c>
      <c r="G22" s="2">
        <v>9.7100000000000009</v>
      </c>
      <c r="H22" s="2">
        <v>55.442999999999998</v>
      </c>
    </row>
    <row r="23" spans="1:8">
      <c r="A23" s="2" t="s">
        <v>154</v>
      </c>
      <c r="B23" s="2" t="s">
        <v>1</v>
      </c>
      <c r="C23" s="2" t="s">
        <v>155</v>
      </c>
      <c r="D23" s="8">
        <f>DATE(2007,10,1)</f>
        <v>39356</v>
      </c>
      <c r="E23" s="2">
        <v>65.153000000000006</v>
      </c>
      <c r="F23" s="2" t="s">
        <v>156</v>
      </c>
      <c r="G23" s="2">
        <v>9.3800000000000008</v>
      </c>
      <c r="H23" s="2">
        <v>55.773000000000003</v>
      </c>
    </row>
    <row r="24" spans="1:8">
      <c r="A24" s="2" t="s">
        <v>154</v>
      </c>
      <c r="B24" s="2" t="s">
        <v>1</v>
      </c>
      <c r="C24" s="2" t="s">
        <v>155</v>
      </c>
      <c r="D24" s="8">
        <f>DATE(2008,1,8)</f>
        <v>39455</v>
      </c>
      <c r="E24" s="2">
        <v>65.153000000000006</v>
      </c>
      <c r="F24" s="2" t="s">
        <v>156</v>
      </c>
      <c r="G24" s="2">
        <v>9.8699999999999992</v>
      </c>
      <c r="H24" s="2">
        <v>55.283000000000001</v>
      </c>
    </row>
    <row r="25" spans="1:8">
      <c r="A25" s="2" t="s">
        <v>154</v>
      </c>
      <c r="B25" s="2" t="s">
        <v>1</v>
      </c>
      <c r="C25" s="2" t="s">
        <v>155</v>
      </c>
      <c r="D25" s="8">
        <f>DATE(2008,2,19)</f>
        <v>39497</v>
      </c>
      <c r="E25" s="2">
        <v>65.153000000000006</v>
      </c>
      <c r="F25" s="2" t="s">
        <v>156</v>
      </c>
      <c r="G25" s="2">
        <v>9.9600000000000009</v>
      </c>
      <c r="H25" s="2">
        <v>55.192999999999998</v>
      </c>
    </row>
    <row r="26" spans="1:8">
      <c r="A26" s="2" t="s">
        <v>154</v>
      </c>
      <c r="B26" s="2" t="s">
        <v>1</v>
      </c>
      <c r="C26" s="2" t="s">
        <v>155</v>
      </c>
      <c r="D26" s="8">
        <f>DATE(2008,3,14)</f>
        <v>39521</v>
      </c>
      <c r="E26" s="2">
        <v>65.153000000000006</v>
      </c>
      <c r="F26" s="2" t="s">
        <v>156</v>
      </c>
      <c r="G26" s="2">
        <v>9.93</v>
      </c>
      <c r="H26" s="2">
        <v>55.222999999999999</v>
      </c>
    </row>
    <row r="27" spans="1:8">
      <c r="A27" s="2" t="s">
        <v>154</v>
      </c>
      <c r="B27" s="2" t="s">
        <v>1</v>
      </c>
      <c r="C27" s="2" t="s">
        <v>155</v>
      </c>
      <c r="D27" s="8">
        <f>DATE(2008,4,14)</f>
        <v>39552</v>
      </c>
      <c r="E27" s="2">
        <v>65.153000000000006</v>
      </c>
      <c r="F27" s="2" t="s">
        <v>156</v>
      </c>
      <c r="G27" s="2">
        <v>10.02</v>
      </c>
      <c r="H27" s="2">
        <v>55.133000000000003</v>
      </c>
    </row>
    <row r="28" spans="1:8">
      <c r="A28" s="2" t="s">
        <v>154</v>
      </c>
      <c r="B28" s="2" t="s">
        <v>1</v>
      </c>
      <c r="C28" s="2" t="s">
        <v>155</v>
      </c>
      <c r="D28" s="8">
        <f>DATE(2008,6,24)</f>
        <v>39623</v>
      </c>
      <c r="E28" s="2">
        <v>65.153000000000006</v>
      </c>
      <c r="F28" s="2" t="s">
        <v>156</v>
      </c>
      <c r="G28" s="2">
        <v>9.94</v>
      </c>
      <c r="H28" s="2">
        <v>55.213000000000001</v>
      </c>
    </row>
    <row r="29" spans="1:8">
      <c r="A29" s="2" t="s">
        <v>154</v>
      </c>
      <c r="B29" s="2" t="s">
        <v>1</v>
      </c>
      <c r="C29" s="2" t="s">
        <v>155</v>
      </c>
      <c r="D29" s="8">
        <f>DATE(2008,7,15)</f>
        <v>39644</v>
      </c>
      <c r="E29" s="2">
        <v>65.153000000000006</v>
      </c>
      <c r="F29" s="2" t="s">
        <v>156</v>
      </c>
      <c r="G29" s="2">
        <v>9.73</v>
      </c>
      <c r="H29" s="2">
        <v>55.423000000000002</v>
      </c>
    </row>
    <row r="30" spans="1:8">
      <c r="A30" s="2" t="s">
        <v>154</v>
      </c>
      <c r="B30" s="2" t="s">
        <v>1</v>
      </c>
      <c r="C30" s="2" t="s">
        <v>155</v>
      </c>
      <c r="D30" s="8">
        <f>DATE(2008,8,29)</f>
        <v>39689</v>
      </c>
      <c r="E30" s="2">
        <v>65.153000000000006</v>
      </c>
      <c r="F30" s="2" t="s">
        <v>156</v>
      </c>
      <c r="G30" s="2">
        <v>9.67</v>
      </c>
      <c r="H30" s="2">
        <v>55.482999999999997</v>
      </c>
    </row>
    <row r="31" spans="1:8">
      <c r="A31" s="2" t="s">
        <v>154</v>
      </c>
      <c r="B31" s="2" t="s">
        <v>1</v>
      </c>
      <c r="C31" s="2" t="s">
        <v>155</v>
      </c>
      <c r="D31" s="8">
        <f>DATE(2008,9,29)</f>
        <v>39720</v>
      </c>
      <c r="E31" s="2">
        <v>65.153000000000006</v>
      </c>
      <c r="F31" s="2" t="s">
        <v>156</v>
      </c>
      <c r="G31" s="2">
        <v>9.77</v>
      </c>
      <c r="H31" s="2">
        <v>55.383000000000003</v>
      </c>
    </row>
    <row r="32" spans="1:8">
      <c r="A32" s="2" t="s">
        <v>154</v>
      </c>
      <c r="B32" s="2" t="s">
        <v>1</v>
      </c>
      <c r="C32" s="2" t="s">
        <v>155</v>
      </c>
      <c r="D32" s="8">
        <f>DATE(2008,11,26)</f>
        <v>39778</v>
      </c>
      <c r="E32" s="2">
        <v>65.153000000000006</v>
      </c>
      <c r="F32" s="2" t="s">
        <v>156</v>
      </c>
      <c r="G32" s="2">
        <v>9.75</v>
      </c>
      <c r="H32" s="2">
        <v>55.402999999999999</v>
      </c>
    </row>
    <row r="33" spans="1:8">
      <c r="A33" s="2" t="s">
        <v>154</v>
      </c>
      <c r="B33" s="2" t="s">
        <v>1</v>
      </c>
      <c r="C33" s="2" t="s">
        <v>155</v>
      </c>
      <c r="D33" s="8">
        <f>DATE(2008,12,17)</f>
        <v>39799</v>
      </c>
      <c r="E33" s="2">
        <v>65.153000000000006</v>
      </c>
      <c r="F33" s="2" t="s">
        <v>156</v>
      </c>
      <c r="G33" s="2">
        <v>9.7200000000000006</v>
      </c>
      <c r="H33" s="2">
        <v>55.433</v>
      </c>
    </row>
    <row r="34" spans="1:8">
      <c r="A34" s="2" t="s">
        <v>154</v>
      </c>
      <c r="B34" s="2" t="s">
        <v>1</v>
      </c>
      <c r="C34" s="2" t="s">
        <v>155</v>
      </c>
      <c r="D34" s="8">
        <f>DATE(2009,1,16)</f>
        <v>39829</v>
      </c>
      <c r="E34" s="2">
        <v>65.153000000000006</v>
      </c>
      <c r="F34" s="2" t="s">
        <v>156</v>
      </c>
      <c r="G34" s="2">
        <v>9.75</v>
      </c>
      <c r="H34" s="2">
        <v>55.402999999999999</v>
      </c>
    </row>
    <row r="35" spans="1:8">
      <c r="A35" s="2" t="s">
        <v>154</v>
      </c>
      <c r="B35" s="2" t="s">
        <v>1</v>
      </c>
      <c r="C35" s="2" t="s">
        <v>155</v>
      </c>
      <c r="D35" s="8">
        <f>DATE(2009,2,2)</f>
        <v>39846</v>
      </c>
      <c r="E35" s="2">
        <v>65.153000000000006</v>
      </c>
      <c r="F35" s="2" t="s">
        <v>156</v>
      </c>
      <c r="G35" s="2">
        <v>9.73</v>
      </c>
      <c r="H35" s="2">
        <v>55.423000000000002</v>
      </c>
    </row>
    <row r="36" spans="1:8">
      <c r="A36" s="2" t="s">
        <v>154</v>
      </c>
      <c r="B36" s="2" t="s">
        <v>1</v>
      </c>
      <c r="C36" s="2" t="s">
        <v>155</v>
      </c>
      <c r="D36" s="8">
        <f>DATE(2009,3,30)</f>
        <v>39902</v>
      </c>
      <c r="E36" s="2">
        <v>65.153000000000006</v>
      </c>
      <c r="F36" s="2" t="s">
        <v>156</v>
      </c>
      <c r="G36" s="2">
        <v>9.7100000000000009</v>
      </c>
      <c r="H36" s="2">
        <v>55.442999999999998</v>
      </c>
    </row>
    <row r="37" spans="1:8">
      <c r="A37" s="2" t="s">
        <v>154</v>
      </c>
      <c r="B37" s="2" t="s">
        <v>1</v>
      </c>
      <c r="C37" s="2" t="s">
        <v>155</v>
      </c>
      <c r="D37" s="8">
        <f>DATE(2009,4,30)</f>
        <v>39933</v>
      </c>
      <c r="E37" s="2">
        <v>65.153000000000006</v>
      </c>
      <c r="F37" s="2" t="s">
        <v>156</v>
      </c>
      <c r="G37" s="2">
        <v>9.7899999999999991</v>
      </c>
      <c r="H37" s="2">
        <v>55.363</v>
      </c>
    </row>
    <row r="38" spans="1:8">
      <c r="A38" s="2" t="s">
        <v>154</v>
      </c>
      <c r="B38" s="2" t="s">
        <v>1</v>
      </c>
      <c r="C38" s="2" t="s">
        <v>155</v>
      </c>
      <c r="D38" s="8">
        <f>DATE(2009,5,30)</f>
        <v>39963</v>
      </c>
      <c r="E38" s="2">
        <v>65.153000000000006</v>
      </c>
      <c r="F38" s="2" t="s">
        <v>156</v>
      </c>
      <c r="G38" s="2">
        <v>9.69</v>
      </c>
      <c r="H38" s="2">
        <v>55.463000000000001</v>
      </c>
    </row>
    <row r="39" spans="1:8">
      <c r="A39" s="2" t="s">
        <v>154</v>
      </c>
      <c r="B39" s="2" t="s">
        <v>1</v>
      </c>
      <c r="C39" s="2" t="s">
        <v>155</v>
      </c>
      <c r="D39" s="8">
        <f>DATE(2009,6,10)</f>
        <v>39974</v>
      </c>
      <c r="E39" s="2">
        <v>65.153000000000006</v>
      </c>
      <c r="F39" s="2" t="s">
        <v>156</v>
      </c>
      <c r="G39" s="2">
        <v>9.4700000000000006</v>
      </c>
      <c r="H39" s="2">
        <v>55.683</v>
      </c>
    </row>
    <row r="40" spans="1:8">
      <c r="A40" s="2" t="s">
        <v>154</v>
      </c>
      <c r="B40" s="2" t="s">
        <v>1</v>
      </c>
      <c r="C40" s="2" t="s">
        <v>155</v>
      </c>
      <c r="D40" s="8">
        <f>DATE(2009,7,17)</f>
        <v>40011</v>
      </c>
      <c r="E40" s="2">
        <v>65.153000000000006</v>
      </c>
      <c r="F40" s="2" t="s">
        <v>156</v>
      </c>
      <c r="G40" s="2">
        <v>9.34</v>
      </c>
      <c r="H40" s="2">
        <v>55.813000000000002</v>
      </c>
    </row>
    <row r="41" spans="1:8">
      <c r="A41" s="2" t="s">
        <v>154</v>
      </c>
      <c r="B41" s="2" t="s">
        <v>1</v>
      </c>
      <c r="C41" s="2" t="s">
        <v>155</v>
      </c>
      <c r="D41" s="8">
        <f>DATE(2009,8,26)</f>
        <v>40051</v>
      </c>
      <c r="E41" s="2">
        <v>65.153000000000006</v>
      </c>
      <c r="F41" s="2" t="s">
        <v>156</v>
      </c>
      <c r="G41" s="2">
        <v>9.32</v>
      </c>
      <c r="H41" s="2">
        <v>55.832999999999998</v>
      </c>
    </row>
    <row r="42" spans="1:8">
      <c r="A42" s="2" t="s">
        <v>154</v>
      </c>
      <c r="B42" s="2" t="s">
        <v>1</v>
      </c>
      <c r="C42" s="2" t="s">
        <v>155</v>
      </c>
      <c r="D42" s="8">
        <f>DATE(2009,9,28)</f>
        <v>40084</v>
      </c>
      <c r="E42" s="2">
        <v>65.153000000000006</v>
      </c>
      <c r="F42" s="2" t="s">
        <v>156</v>
      </c>
      <c r="G42" s="2">
        <v>9.5299999999999994</v>
      </c>
      <c r="H42" s="2">
        <v>55.622999999999998</v>
      </c>
    </row>
    <row r="43" spans="1:8">
      <c r="A43" s="2" t="s">
        <v>154</v>
      </c>
      <c r="B43" s="2" t="s">
        <v>1</v>
      </c>
      <c r="C43" s="2" t="s">
        <v>155</v>
      </c>
      <c r="D43" s="8">
        <f>DATE(2009,10,26)</f>
        <v>40112</v>
      </c>
      <c r="E43" s="2">
        <v>65.153000000000006</v>
      </c>
      <c r="F43" s="2" t="s">
        <v>156</v>
      </c>
      <c r="G43" s="2">
        <v>9.6199999999999992</v>
      </c>
      <c r="H43" s="2">
        <v>55.533000000000001</v>
      </c>
    </row>
    <row r="44" spans="1:8">
      <c r="A44" s="2" t="s">
        <v>154</v>
      </c>
      <c r="B44" s="2" t="s">
        <v>1</v>
      </c>
      <c r="C44" s="2" t="s">
        <v>155</v>
      </c>
      <c r="D44" s="8">
        <f>DATE(2009,11,30)</f>
        <v>40147</v>
      </c>
      <c r="E44" s="2">
        <v>65.153000000000006</v>
      </c>
      <c r="F44" s="2" t="s">
        <v>156</v>
      </c>
      <c r="G44" s="2">
        <v>9.64</v>
      </c>
      <c r="H44" s="2">
        <v>55.512999999999998</v>
      </c>
    </row>
    <row r="45" spans="1:8">
      <c r="A45" s="2" t="s">
        <v>154</v>
      </c>
      <c r="B45" s="2" t="s">
        <v>1</v>
      </c>
      <c r="C45" s="2" t="s">
        <v>155</v>
      </c>
      <c r="D45" s="8">
        <f>DATE(2009,12,18)</f>
        <v>40165</v>
      </c>
      <c r="E45" s="2">
        <v>65.153000000000006</v>
      </c>
      <c r="F45" s="2" t="s">
        <v>156</v>
      </c>
      <c r="G45" s="2">
        <v>9.67</v>
      </c>
      <c r="H45" s="2">
        <v>55.482999999999997</v>
      </c>
    </row>
    <row r="46" spans="1:8">
      <c r="A46" s="2" t="s">
        <v>154</v>
      </c>
      <c r="B46" s="2" t="s">
        <v>1</v>
      </c>
      <c r="C46" s="2" t="s">
        <v>155</v>
      </c>
      <c r="D46" s="8">
        <f>DATE(2010,1,20)</f>
        <v>40198</v>
      </c>
      <c r="E46" s="2">
        <v>65.153000000000006</v>
      </c>
      <c r="F46" s="2" t="s">
        <v>156</v>
      </c>
      <c r="G46" s="2">
        <v>9.61</v>
      </c>
      <c r="H46" s="2">
        <v>55.542999999999999</v>
      </c>
    </row>
    <row r="47" spans="1:8">
      <c r="A47" s="2" t="s">
        <v>154</v>
      </c>
      <c r="B47" s="2" t="s">
        <v>1</v>
      </c>
      <c r="C47" s="2" t="s">
        <v>155</v>
      </c>
      <c r="D47" s="8">
        <f>DATE(2010,2,24)</f>
        <v>40233</v>
      </c>
      <c r="E47" s="2">
        <v>65.153000000000006</v>
      </c>
      <c r="F47" s="2" t="s">
        <v>156</v>
      </c>
      <c r="G47" s="2">
        <v>9.7100000000000009</v>
      </c>
      <c r="H47" s="2">
        <v>55.442999999999998</v>
      </c>
    </row>
    <row r="48" spans="1:8">
      <c r="A48" s="2" t="s">
        <v>154</v>
      </c>
      <c r="B48" s="2" t="s">
        <v>1</v>
      </c>
      <c r="C48" s="2" t="s">
        <v>155</v>
      </c>
      <c r="D48" s="8">
        <f>DATE(2010,3,24)</f>
        <v>40261</v>
      </c>
      <c r="E48" s="2">
        <v>65.153000000000006</v>
      </c>
      <c r="F48" s="2" t="s">
        <v>156</v>
      </c>
      <c r="G48" s="2">
        <v>9.6199999999999992</v>
      </c>
      <c r="H48" s="2">
        <v>55.533000000000001</v>
      </c>
    </row>
    <row r="49" spans="1:8">
      <c r="A49" s="2" t="s">
        <v>154</v>
      </c>
      <c r="B49" s="2" t="s">
        <v>1</v>
      </c>
      <c r="C49" s="2" t="s">
        <v>155</v>
      </c>
      <c r="D49" s="8">
        <f>DATE(2010,4,16)</f>
        <v>40284</v>
      </c>
      <c r="E49" s="2">
        <v>65.153000000000006</v>
      </c>
      <c r="F49" s="2" t="s">
        <v>156</v>
      </c>
      <c r="G49" s="2">
        <v>9.6999999999999993</v>
      </c>
      <c r="H49" s="2">
        <v>55.453000000000003</v>
      </c>
    </row>
    <row r="50" spans="1:8">
      <c r="A50" s="2" t="s">
        <v>154</v>
      </c>
      <c r="B50" s="2" t="s">
        <v>1</v>
      </c>
      <c r="C50" s="2" t="s">
        <v>155</v>
      </c>
      <c r="D50" s="8">
        <f>DATE(2010,5,20)</f>
        <v>40318</v>
      </c>
      <c r="E50" s="2">
        <v>65.153000000000006</v>
      </c>
      <c r="F50" s="2" t="s">
        <v>156</v>
      </c>
      <c r="G50" s="2">
        <v>9.7200000000000006</v>
      </c>
      <c r="H50" s="2">
        <v>55.433</v>
      </c>
    </row>
    <row r="51" spans="1:8">
      <c r="A51" s="2" t="s">
        <v>154</v>
      </c>
      <c r="B51" s="2" t="s">
        <v>1</v>
      </c>
      <c r="C51" s="2" t="s">
        <v>155</v>
      </c>
      <c r="D51" s="8">
        <f>DATE(2010,6,28)</f>
        <v>40357</v>
      </c>
      <c r="E51" s="2">
        <v>65.153000000000006</v>
      </c>
      <c r="F51" s="2" t="s">
        <v>156</v>
      </c>
      <c r="G51" s="2">
        <v>9.52</v>
      </c>
      <c r="H51" s="2">
        <v>55.633000000000003</v>
      </c>
    </row>
    <row r="52" spans="1:8">
      <c r="A52" s="2" t="s">
        <v>154</v>
      </c>
      <c r="B52" s="2" t="s">
        <v>1</v>
      </c>
      <c r="C52" s="2" t="s">
        <v>155</v>
      </c>
      <c r="D52" s="8">
        <f>DATE(2010,7,28)</f>
        <v>40387</v>
      </c>
      <c r="E52" s="2">
        <v>65.153000000000006</v>
      </c>
      <c r="F52" s="2" t="s">
        <v>156</v>
      </c>
      <c r="G52" s="2">
        <v>9.23</v>
      </c>
      <c r="H52" s="2">
        <v>55.923000000000002</v>
      </c>
    </row>
    <row r="53" spans="1:8">
      <c r="A53" s="2" t="s">
        <v>154</v>
      </c>
      <c r="B53" s="2" t="s">
        <v>1</v>
      </c>
      <c r="C53" s="2" t="s">
        <v>155</v>
      </c>
      <c r="D53" s="8">
        <f>DATE(2010,8,11)</f>
        <v>40401</v>
      </c>
      <c r="E53" s="2">
        <v>65.153000000000006</v>
      </c>
      <c r="F53" s="2" t="s">
        <v>156</v>
      </c>
      <c r="G53" s="2">
        <v>9.61</v>
      </c>
      <c r="H53" s="2">
        <v>55.542999999999999</v>
      </c>
    </row>
    <row r="54" spans="1:8">
      <c r="A54" s="2" t="s">
        <v>154</v>
      </c>
      <c r="B54" s="2" t="s">
        <v>1</v>
      </c>
      <c r="C54" s="2" t="s">
        <v>155</v>
      </c>
      <c r="D54" s="8">
        <f>DATE(2010,9,13)</f>
        <v>40434</v>
      </c>
      <c r="E54" s="2">
        <v>65.153000000000006</v>
      </c>
      <c r="F54" s="2" t="s">
        <v>156</v>
      </c>
      <c r="G54" s="2">
        <v>9.44</v>
      </c>
      <c r="H54" s="2">
        <v>55.713000000000001</v>
      </c>
    </row>
    <row r="55" spans="1:8">
      <c r="A55" s="2" t="s">
        <v>154</v>
      </c>
      <c r="B55" s="2" t="s">
        <v>1</v>
      </c>
      <c r="C55" s="2" t="s">
        <v>155</v>
      </c>
      <c r="D55" s="8">
        <f>DATE(2010,10,22)</f>
        <v>40473</v>
      </c>
      <c r="E55" s="2">
        <v>65.153000000000006</v>
      </c>
      <c r="F55" s="2" t="s">
        <v>156</v>
      </c>
      <c r="G55" s="2">
        <v>8.64</v>
      </c>
      <c r="H55" s="2">
        <v>56.512999999999998</v>
      </c>
    </row>
    <row r="56" spans="1:8">
      <c r="A56" s="2" t="s">
        <v>154</v>
      </c>
      <c r="B56" s="2" t="s">
        <v>1</v>
      </c>
      <c r="C56" s="2" t="s">
        <v>155</v>
      </c>
      <c r="D56" s="8">
        <f>DATE(2010,11,17)</f>
        <v>40499</v>
      </c>
      <c r="E56" s="2">
        <v>65.153000000000006</v>
      </c>
      <c r="F56" s="2" t="s">
        <v>156</v>
      </c>
      <c r="G56" s="2">
        <v>9.52</v>
      </c>
      <c r="H56" s="2">
        <v>55.633000000000003</v>
      </c>
    </row>
    <row r="57" spans="1:8">
      <c r="A57" s="2" t="s">
        <v>154</v>
      </c>
      <c r="B57" s="2" t="s">
        <v>1</v>
      </c>
      <c r="C57" s="2" t="s">
        <v>155</v>
      </c>
      <c r="D57" s="8">
        <f>DATE(2010,12,15)</f>
        <v>40527</v>
      </c>
      <c r="E57" s="2">
        <v>65.153000000000006</v>
      </c>
      <c r="F57" s="2" t="s">
        <v>156</v>
      </c>
      <c r="G57" s="2">
        <v>9.4700000000000006</v>
      </c>
      <c r="H57" s="2">
        <v>55.683</v>
      </c>
    </row>
    <row r="58" spans="1:8">
      <c r="A58" s="2" t="s">
        <v>154</v>
      </c>
      <c r="B58" s="2" t="s">
        <v>1</v>
      </c>
      <c r="C58" s="2" t="s">
        <v>155</v>
      </c>
      <c r="D58" s="8">
        <f>DATE(2011,1,13)</f>
        <v>40556</v>
      </c>
      <c r="E58" s="2">
        <v>65.153000000000006</v>
      </c>
      <c r="F58" s="2" t="s">
        <v>156</v>
      </c>
      <c r="G58" s="2">
        <v>9.6199999999999992</v>
      </c>
      <c r="H58" s="2">
        <v>55.533000000000001</v>
      </c>
    </row>
    <row r="59" spans="1:8">
      <c r="A59" s="2" t="s">
        <v>154</v>
      </c>
      <c r="B59" s="2" t="s">
        <v>1</v>
      </c>
      <c r="C59" s="2" t="s">
        <v>155</v>
      </c>
      <c r="D59" s="8">
        <f>DATE(2011,2,17)</f>
        <v>40591</v>
      </c>
      <c r="E59" s="2">
        <v>65.153000000000006</v>
      </c>
      <c r="F59" s="2" t="s">
        <v>156</v>
      </c>
      <c r="G59" s="2">
        <v>9.56</v>
      </c>
      <c r="H59" s="2">
        <v>55.593000000000004</v>
      </c>
    </row>
    <row r="60" spans="1:8">
      <c r="A60" s="2" t="s">
        <v>154</v>
      </c>
      <c r="B60" s="2" t="s">
        <v>1</v>
      </c>
      <c r="C60" s="2" t="s">
        <v>155</v>
      </c>
      <c r="D60" s="8">
        <f>DATE(2011,3,22)</f>
        <v>40624</v>
      </c>
      <c r="E60" s="2">
        <v>65.153000000000006</v>
      </c>
      <c r="F60" s="2" t="s">
        <v>156</v>
      </c>
      <c r="G60" s="2">
        <v>9.57</v>
      </c>
      <c r="H60" s="2">
        <v>55.582999999999998</v>
      </c>
    </row>
    <row r="61" spans="1:8">
      <c r="A61" s="2" t="s">
        <v>154</v>
      </c>
      <c r="B61" s="2" t="s">
        <v>1</v>
      </c>
      <c r="C61" s="2" t="s">
        <v>155</v>
      </c>
      <c r="D61" s="8">
        <f>DATE(2011,4,28)</f>
        <v>40661</v>
      </c>
      <c r="E61" s="2">
        <v>65.153000000000006</v>
      </c>
      <c r="F61" s="2" t="s">
        <v>156</v>
      </c>
      <c r="G61" s="2">
        <v>9.7100000000000009</v>
      </c>
      <c r="H61" s="2">
        <v>55.442999999999998</v>
      </c>
    </row>
    <row r="62" spans="1:8">
      <c r="A62" s="2" t="s">
        <v>154</v>
      </c>
      <c r="B62" s="2" t="s">
        <v>1</v>
      </c>
      <c r="C62" s="2" t="s">
        <v>155</v>
      </c>
      <c r="D62" s="8">
        <f>DATE(2011,5,19)</f>
        <v>40682</v>
      </c>
      <c r="E62" s="2">
        <v>65.153000000000006</v>
      </c>
      <c r="F62" s="2" t="s">
        <v>156</v>
      </c>
      <c r="G62" s="2">
        <v>9.67</v>
      </c>
      <c r="H62" s="2">
        <v>55.482999999999997</v>
      </c>
    </row>
    <row r="63" spans="1:8">
      <c r="A63" s="2" t="s">
        <v>154</v>
      </c>
      <c r="B63" s="2" t="s">
        <v>1</v>
      </c>
      <c r="C63" s="2" t="s">
        <v>155</v>
      </c>
      <c r="D63" s="8">
        <f>DATE(2011,6,28)</f>
        <v>40722</v>
      </c>
      <c r="E63" s="2">
        <v>65.153000000000006</v>
      </c>
      <c r="F63" s="2" t="s">
        <v>156</v>
      </c>
      <c r="G63" s="2">
        <v>9.57</v>
      </c>
      <c r="H63" s="2">
        <v>55.582999999999998</v>
      </c>
    </row>
    <row r="64" spans="1:8">
      <c r="A64" s="2" t="s">
        <v>154</v>
      </c>
      <c r="B64" s="2" t="s">
        <v>1</v>
      </c>
      <c r="C64" s="2" t="s">
        <v>155</v>
      </c>
      <c r="D64" s="8">
        <f>DATE(2011,7,28)</f>
        <v>40752</v>
      </c>
      <c r="E64" s="2">
        <v>65.153000000000006</v>
      </c>
      <c r="F64" s="2" t="s">
        <v>156</v>
      </c>
      <c r="G64" s="2">
        <v>9.4499999999999993</v>
      </c>
      <c r="H64" s="2">
        <v>55.703000000000003</v>
      </c>
    </row>
    <row r="65" spans="1:8">
      <c r="A65" s="2" t="s">
        <v>154</v>
      </c>
      <c r="B65" s="2" t="s">
        <v>1</v>
      </c>
      <c r="C65" s="2" t="s">
        <v>155</v>
      </c>
      <c r="D65" s="8">
        <f>DATE(2011,8,25)</f>
        <v>40780</v>
      </c>
      <c r="E65" s="2">
        <v>65.153000000000006</v>
      </c>
      <c r="F65" s="2" t="s">
        <v>156</v>
      </c>
      <c r="G65" s="2">
        <v>9.42</v>
      </c>
      <c r="H65" s="2">
        <v>55.732999999999997</v>
      </c>
    </row>
    <row r="66" spans="1:8">
      <c r="A66" s="2" t="s">
        <v>154</v>
      </c>
      <c r="B66" s="2" t="s">
        <v>1</v>
      </c>
      <c r="C66" s="2" t="s">
        <v>155</v>
      </c>
      <c r="D66" s="8">
        <f>DATE(2011,9,22)</f>
        <v>40808</v>
      </c>
      <c r="E66" s="2">
        <v>65.153000000000006</v>
      </c>
      <c r="F66" s="2" t="s">
        <v>156</v>
      </c>
      <c r="G66" s="2">
        <v>9.51</v>
      </c>
      <c r="H66" s="2">
        <v>55.643000000000001</v>
      </c>
    </row>
    <row r="67" spans="1:8">
      <c r="A67" s="2" t="s">
        <v>154</v>
      </c>
      <c r="B67" s="2" t="s">
        <v>1</v>
      </c>
      <c r="C67" s="2" t="s">
        <v>155</v>
      </c>
      <c r="D67" s="8">
        <f>DATE(2011,10,18)</f>
        <v>40834</v>
      </c>
      <c r="E67" s="2">
        <v>65.153000000000006</v>
      </c>
      <c r="F67" s="2" t="s">
        <v>156</v>
      </c>
      <c r="G67" s="2">
        <v>9.6300000000000008</v>
      </c>
      <c r="H67" s="2">
        <v>55.523000000000003</v>
      </c>
    </row>
    <row r="68" spans="1:8">
      <c r="A68" s="2" t="s">
        <v>154</v>
      </c>
      <c r="B68" s="2" t="s">
        <v>1</v>
      </c>
      <c r="C68" s="2" t="s">
        <v>155</v>
      </c>
      <c r="D68" s="8">
        <f>DATE(2011,11,23)</f>
        <v>40870</v>
      </c>
      <c r="E68" s="2">
        <v>65.153000000000006</v>
      </c>
      <c r="F68" s="2" t="s">
        <v>156</v>
      </c>
      <c r="G68" s="2">
        <v>9.6199999999999992</v>
      </c>
      <c r="H68" s="2">
        <v>55.533000000000001</v>
      </c>
    </row>
    <row r="69" spans="1:8">
      <c r="A69" s="2" t="s">
        <v>154</v>
      </c>
      <c r="B69" s="2" t="s">
        <v>1</v>
      </c>
      <c r="C69" s="2" t="s">
        <v>155</v>
      </c>
      <c r="D69" s="8">
        <f>DATE(2011,12,15)</f>
        <v>40892</v>
      </c>
      <c r="E69" s="2">
        <v>65.153000000000006</v>
      </c>
      <c r="F69" s="2" t="s">
        <v>156</v>
      </c>
      <c r="G69" s="2">
        <v>9.7100000000000009</v>
      </c>
      <c r="H69" s="2">
        <v>55.442999999999998</v>
      </c>
    </row>
    <row r="70" spans="1:8">
      <c r="A70" s="2" t="s">
        <v>154</v>
      </c>
      <c r="B70" s="2" t="s">
        <v>1</v>
      </c>
      <c r="C70" s="2" t="s">
        <v>155</v>
      </c>
      <c r="D70" s="8">
        <f>DATE(2012,1,16)</f>
        <v>40924</v>
      </c>
      <c r="E70" s="2">
        <v>65.153000000000006</v>
      </c>
      <c r="F70" s="2" t="s">
        <v>156</v>
      </c>
      <c r="G70" s="2">
        <v>9.83</v>
      </c>
      <c r="H70" s="2">
        <v>55.323</v>
      </c>
    </row>
    <row r="71" spans="1:8">
      <c r="A71" s="2" t="s">
        <v>154</v>
      </c>
      <c r="B71" s="2" t="s">
        <v>1</v>
      </c>
      <c r="C71" s="2" t="s">
        <v>155</v>
      </c>
      <c r="D71" s="8">
        <f>DATE(2012,2,23)</f>
        <v>40962</v>
      </c>
      <c r="E71" s="2">
        <v>65.153000000000006</v>
      </c>
      <c r="F71" s="2" t="s">
        <v>156</v>
      </c>
      <c r="G71" s="2">
        <v>9.91</v>
      </c>
      <c r="H71" s="2">
        <v>55.243000000000002</v>
      </c>
    </row>
    <row r="72" spans="1:8">
      <c r="A72" s="2" t="s">
        <v>154</v>
      </c>
      <c r="B72" s="2" t="s">
        <v>1</v>
      </c>
      <c r="C72" s="2" t="s">
        <v>155</v>
      </c>
      <c r="D72" s="8">
        <f>DATE(2012,3,29)</f>
        <v>40997</v>
      </c>
      <c r="E72" s="2">
        <v>65.153000000000006</v>
      </c>
      <c r="F72" s="2" t="s">
        <v>156</v>
      </c>
      <c r="G72" s="2">
        <v>10.02</v>
      </c>
      <c r="H72" s="2">
        <v>55.133000000000003</v>
      </c>
    </row>
    <row r="73" spans="1:8">
      <c r="A73" s="2" t="s">
        <v>154</v>
      </c>
      <c r="B73" s="2" t="s">
        <v>1</v>
      </c>
      <c r="C73" s="2" t="s">
        <v>155</v>
      </c>
      <c r="D73" s="8">
        <f>DATE(2012,4,28)</f>
        <v>41027</v>
      </c>
      <c r="E73" s="2">
        <v>65.153000000000006</v>
      </c>
      <c r="F73" s="2" t="s">
        <v>156</v>
      </c>
      <c r="G73" s="2">
        <v>10.01</v>
      </c>
      <c r="H73" s="2">
        <v>55.143000000000001</v>
      </c>
    </row>
    <row r="74" spans="1:8">
      <c r="A74" s="2" t="s">
        <v>154</v>
      </c>
      <c r="B74" s="2" t="s">
        <v>1</v>
      </c>
      <c r="C74" s="2" t="s">
        <v>155</v>
      </c>
      <c r="D74" s="8">
        <f>DATE(2012,5,31)</f>
        <v>41060</v>
      </c>
      <c r="E74" s="2">
        <v>65.153000000000006</v>
      </c>
      <c r="F74" s="2" t="s">
        <v>156</v>
      </c>
      <c r="G74" s="2">
        <v>10.050000000000001</v>
      </c>
      <c r="H74" s="2">
        <v>55.103000000000002</v>
      </c>
    </row>
    <row r="75" spans="1:8">
      <c r="A75" s="2" t="s">
        <v>154</v>
      </c>
      <c r="B75" s="2" t="s">
        <v>1</v>
      </c>
      <c r="C75" s="2" t="s">
        <v>155</v>
      </c>
      <c r="D75" s="8">
        <f>DATE(2012,6,4)</f>
        <v>41064</v>
      </c>
      <c r="E75" s="2">
        <v>65.153000000000006</v>
      </c>
      <c r="F75" s="2" t="s">
        <v>156</v>
      </c>
      <c r="G75" s="2">
        <v>10</v>
      </c>
      <c r="H75" s="2">
        <v>55.152999999999999</v>
      </c>
    </row>
    <row r="76" spans="1:8">
      <c r="A76" s="2" t="s">
        <v>154</v>
      </c>
      <c r="B76" s="2" t="s">
        <v>1</v>
      </c>
      <c r="C76" s="2" t="s">
        <v>155</v>
      </c>
      <c r="D76" s="8">
        <f>DATE(2012,7,6)</f>
        <v>41096</v>
      </c>
      <c r="E76" s="2">
        <v>65.153000000000006</v>
      </c>
      <c r="F76" s="2" t="s">
        <v>156</v>
      </c>
      <c r="G76" s="2">
        <v>9.73</v>
      </c>
      <c r="H76" s="2">
        <v>55.423000000000002</v>
      </c>
    </row>
    <row r="77" spans="1:8">
      <c r="A77" s="2" t="s">
        <v>154</v>
      </c>
      <c r="B77" s="2" t="s">
        <v>1</v>
      </c>
      <c r="C77" s="2" t="s">
        <v>155</v>
      </c>
      <c r="D77" s="8">
        <f>DATE(2012,8,7)</f>
        <v>41128</v>
      </c>
      <c r="E77" s="2">
        <v>65.153000000000006</v>
      </c>
      <c r="F77" s="2" t="s">
        <v>156</v>
      </c>
      <c r="G77" s="2">
        <v>9.64</v>
      </c>
      <c r="H77" s="2">
        <v>55.512999999999998</v>
      </c>
    </row>
    <row r="78" spans="1:8">
      <c r="A78" s="2" t="s">
        <v>154</v>
      </c>
      <c r="B78" s="2" t="s">
        <v>1</v>
      </c>
      <c r="C78" s="2" t="s">
        <v>155</v>
      </c>
      <c r="D78" s="8">
        <f>DATE(2012,9,19)</f>
        <v>41171</v>
      </c>
      <c r="E78" s="2">
        <v>65.153000000000006</v>
      </c>
      <c r="F78" s="2" t="s">
        <v>156</v>
      </c>
      <c r="G78" s="2">
        <v>9.7899999999999991</v>
      </c>
      <c r="H78" s="2">
        <v>55.363</v>
      </c>
    </row>
    <row r="79" spans="1:8">
      <c r="A79" s="2" t="s">
        <v>154</v>
      </c>
      <c r="B79" s="2" t="s">
        <v>1</v>
      </c>
      <c r="C79" s="2" t="s">
        <v>155</v>
      </c>
      <c r="D79" s="8">
        <f>DATE(2012,10,18)</f>
        <v>41200</v>
      </c>
      <c r="E79" s="2">
        <v>65.153000000000006</v>
      </c>
      <c r="F79" s="2" t="s">
        <v>156</v>
      </c>
      <c r="G79" s="2">
        <v>9.7899999999999991</v>
      </c>
      <c r="H79" s="2">
        <v>55.363</v>
      </c>
    </row>
    <row r="80" spans="1:8">
      <c r="A80" s="2" t="s">
        <v>154</v>
      </c>
      <c r="B80" s="2" t="s">
        <v>1</v>
      </c>
      <c r="C80" s="2" t="s">
        <v>155</v>
      </c>
      <c r="D80" s="8">
        <f>DATE(2012,11,20)</f>
        <v>41233</v>
      </c>
      <c r="E80" s="2">
        <v>65.153000000000006</v>
      </c>
      <c r="F80" s="2" t="s">
        <v>156</v>
      </c>
      <c r="G80" s="2">
        <v>9.81</v>
      </c>
      <c r="H80" s="2">
        <v>55.343000000000004</v>
      </c>
    </row>
    <row r="81" spans="1:8">
      <c r="A81" s="2" t="s">
        <v>154</v>
      </c>
      <c r="B81" s="2" t="s">
        <v>1</v>
      </c>
      <c r="C81" s="2" t="s">
        <v>155</v>
      </c>
      <c r="D81" s="8">
        <f>DATE(2012,12,13)</f>
        <v>41256</v>
      </c>
      <c r="E81" s="2">
        <v>65.153000000000006</v>
      </c>
      <c r="F81" s="2" t="s">
        <v>156</v>
      </c>
      <c r="G81" s="2">
        <v>9.98</v>
      </c>
      <c r="H81" s="2">
        <v>55.173000000000002</v>
      </c>
    </row>
    <row r="82" spans="1:8">
      <c r="A82" s="2" t="s">
        <v>154</v>
      </c>
      <c r="B82" s="2" t="s">
        <v>1</v>
      </c>
      <c r="C82" s="2" t="s">
        <v>155</v>
      </c>
      <c r="D82" s="8">
        <f>DATE(2013,1,17)</f>
        <v>41291</v>
      </c>
      <c r="E82" s="2">
        <v>65.153000000000006</v>
      </c>
      <c r="F82" s="2" t="s">
        <v>156</v>
      </c>
      <c r="G82" s="2">
        <v>9.94</v>
      </c>
      <c r="H82" s="2">
        <v>55.213000000000001</v>
      </c>
    </row>
    <row r="83" spans="1:8">
      <c r="A83" s="2" t="s">
        <v>154</v>
      </c>
      <c r="B83" s="2" t="s">
        <v>1</v>
      </c>
      <c r="C83" s="2" t="s">
        <v>155</v>
      </c>
      <c r="D83" s="8">
        <f>DATE(2013,2,11)</f>
        <v>41316</v>
      </c>
      <c r="E83" s="2">
        <v>65.153000000000006</v>
      </c>
      <c r="F83" s="2" t="s">
        <v>156</v>
      </c>
      <c r="G83" s="2">
        <v>9.92</v>
      </c>
      <c r="H83" s="2">
        <v>55.232999999999997</v>
      </c>
    </row>
    <row r="84" spans="1:8">
      <c r="A84" s="2" t="s">
        <v>154</v>
      </c>
      <c r="B84" s="2" t="s">
        <v>1</v>
      </c>
      <c r="C84" s="2" t="s">
        <v>155</v>
      </c>
      <c r="D84" s="8">
        <f>DATE(2013,3,20)</f>
        <v>41353</v>
      </c>
      <c r="E84" s="2">
        <v>65.153000000000006</v>
      </c>
      <c r="F84" s="2" t="s">
        <v>156</v>
      </c>
      <c r="G84" s="2">
        <v>9.7899999999999991</v>
      </c>
      <c r="H84" s="2">
        <v>55.363</v>
      </c>
    </row>
    <row r="85" spans="1:8">
      <c r="A85" s="2" t="s">
        <v>154</v>
      </c>
      <c r="B85" s="2" t="s">
        <v>1</v>
      </c>
      <c r="C85" s="2" t="s">
        <v>155</v>
      </c>
      <c r="D85" s="8">
        <f>DATE(2013,4,8)</f>
        <v>41372</v>
      </c>
      <c r="E85" s="2">
        <v>65.153000000000006</v>
      </c>
      <c r="F85" s="2" t="s">
        <v>156</v>
      </c>
      <c r="G85" s="2">
        <v>9.75</v>
      </c>
      <c r="H85" s="2">
        <v>55.402999999999999</v>
      </c>
    </row>
    <row r="86" spans="1:8">
      <c r="A86" s="2" t="s">
        <v>154</v>
      </c>
      <c r="B86" s="2" t="s">
        <v>1</v>
      </c>
      <c r="C86" s="2" t="s">
        <v>155</v>
      </c>
      <c r="D86" s="8">
        <f>DATE(2013,5,6)</f>
        <v>41400</v>
      </c>
      <c r="E86" s="2">
        <v>65.153000000000006</v>
      </c>
      <c r="F86" s="2" t="s">
        <v>156</v>
      </c>
      <c r="G86" s="2">
        <v>9.64</v>
      </c>
      <c r="H86" s="2">
        <v>55.512999999999998</v>
      </c>
    </row>
    <row r="87" spans="1:8">
      <c r="A87" s="2" t="s">
        <v>154</v>
      </c>
      <c r="B87" s="2" t="s">
        <v>1</v>
      </c>
      <c r="C87" s="2" t="s">
        <v>155</v>
      </c>
      <c r="D87" s="8">
        <f>DATE(2013,6,18)</f>
        <v>41443</v>
      </c>
      <c r="E87" s="2">
        <v>65.153000000000006</v>
      </c>
      <c r="F87" s="2" t="s">
        <v>156</v>
      </c>
      <c r="G87" s="2">
        <v>9.61</v>
      </c>
      <c r="H87" s="2">
        <v>55.542999999999999</v>
      </c>
    </row>
    <row r="88" spans="1:8">
      <c r="A88" s="2" t="s">
        <v>154</v>
      </c>
      <c r="B88" s="2" t="s">
        <v>1</v>
      </c>
      <c r="C88" s="2" t="s">
        <v>155</v>
      </c>
      <c r="D88" s="8">
        <f>DATE(2013,7,10)</f>
        <v>41465</v>
      </c>
      <c r="E88" s="2">
        <v>65.153000000000006</v>
      </c>
      <c r="F88" s="2" t="s">
        <v>156</v>
      </c>
      <c r="G88" s="2">
        <v>9.4600000000000009</v>
      </c>
      <c r="H88" s="2">
        <v>55.692999999999998</v>
      </c>
    </row>
    <row r="89" spans="1:8">
      <c r="A89" s="2" t="s">
        <v>154</v>
      </c>
      <c r="B89" s="2" t="s">
        <v>1</v>
      </c>
      <c r="C89" s="2" t="s">
        <v>155</v>
      </c>
      <c r="D89" s="8">
        <f>DATE(2013,8,6)</f>
        <v>41492</v>
      </c>
      <c r="E89" s="2">
        <v>65.153000000000006</v>
      </c>
      <c r="F89" s="2" t="s">
        <v>156</v>
      </c>
      <c r="G89" s="2">
        <v>9.39</v>
      </c>
      <c r="H89" s="2">
        <v>55.762999999999998</v>
      </c>
    </row>
    <row r="90" spans="1:8">
      <c r="A90" s="2" t="s">
        <v>154</v>
      </c>
      <c r="B90" s="2" t="s">
        <v>1</v>
      </c>
      <c r="C90" s="2" t="s">
        <v>155</v>
      </c>
      <c r="D90" s="8">
        <f>DATE(2013,9,20)</f>
        <v>41537</v>
      </c>
      <c r="E90" s="2">
        <v>65.153000000000006</v>
      </c>
      <c r="F90" s="2" t="s">
        <v>156</v>
      </c>
      <c r="G90" s="2">
        <v>9.56</v>
      </c>
      <c r="H90" s="2">
        <v>55.593000000000004</v>
      </c>
    </row>
    <row r="91" spans="1:8">
      <c r="A91" s="2" t="s">
        <v>154</v>
      </c>
      <c r="B91" s="2" t="s">
        <v>1</v>
      </c>
      <c r="C91" s="2" t="s">
        <v>155</v>
      </c>
      <c r="D91" s="8">
        <f>DATE(2013,10,7)</f>
        <v>41554</v>
      </c>
      <c r="E91" s="2">
        <v>65.153000000000006</v>
      </c>
      <c r="F91" s="2" t="s">
        <v>156</v>
      </c>
      <c r="G91" s="2">
        <v>9.69</v>
      </c>
      <c r="H91" s="2">
        <v>55.463000000000001</v>
      </c>
    </row>
    <row r="92" spans="1:8">
      <c r="A92" s="2" t="s">
        <v>154</v>
      </c>
      <c r="B92" s="2" t="s">
        <v>1</v>
      </c>
      <c r="C92" s="2" t="s">
        <v>155</v>
      </c>
      <c r="D92" s="8">
        <f>DATE(2013,11,26)</f>
        <v>41604</v>
      </c>
      <c r="E92" s="2">
        <v>65.153000000000006</v>
      </c>
      <c r="F92" s="2" t="s">
        <v>156</v>
      </c>
      <c r="G92" s="2">
        <v>9.73</v>
      </c>
      <c r="H92" s="2">
        <v>55.423000000000002</v>
      </c>
    </row>
    <row r="93" spans="1:8">
      <c r="A93" s="2" t="s">
        <v>154</v>
      </c>
      <c r="B93" s="2" t="s">
        <v>1</v>
      </c>
      <c r="C93" s="2" t="s">
        <v>155</v>
      </c>
      <c r="D93" s="8">
        <f>DATE(2013,12,20)</f>
        <v>41628</v>
      </c>
      <c r="E93" s="2">
        <v>65.153000000000006</v>
      </c>
      <c r="F93" s="2" t="s">
        <v>156</v>
      </c>
      <c r="G93" s="2">
        <v>9.8699999999999992</v>
      </c>
      <c r="H93" s="2">
        <v>55.283000000000001</v>
      </c>
    </row>
    <row r="94" spans="1:8">
      <c r="A94" s="2" t="s">
        <v>154</v>
      </c>
      <c r="B94" s="2" t="s">
        <v>1</v>
      </c>
      <c r="C94" s="2" t="s">
        <v>155</v>
      </c>
      <c r="D94" s="8">
        <f>DATE(2014,1,23)</f>
        <v>41662</v>
      </c>
      <c r="E94" s="2">
        <v>65.153000000000006</v>
      </c>
      <c r="F94" s="2" t="s">
        <v>156</v>
      </c>
      <c r="G94" s="2">
        <v>9.4499999999999993</v>
      </c>
      <c r="H94" s="2">
        <v>55.703000000000003</v>
      </c>
    </row>
    <row r="95" spans="1:8">
      <c r="A95" s="2" t="s">
        <v>154</v>
      </c>
      <c r="B95" s="2" t="s">
        <v>1</v>
      </c>
      <c r="C95" s="2" t="s">
        <v>155</v>
      </c>
      <c r="D95" s="8">
        <f>DATE(2014,2,24)</f>
        <v>41694</v>
      </c>
      <c r="E95" s="2">
        <v>65.153000000000006</v>
      </c>
      <c r="F95" s="2" t="s">
        <v>156</v>
      </c>
      <c r="G95" s="2">
        <v>9.5</v>
      </c>
      <c r="H95" s="2">
        <v>55.652999999999999</v>
      </c>
    </row>
    <row r="96" spans="1:8">
      <c r="A96" s="2" t="s">
        <v>154</v>
      </c>
      <c r="B96" s="2" t="s">
        <v>1</v>
      </c>
      <c r="C96" s="2" t="s">
        <v>155</v>
      </c>
      <c r="D96" s="8">
        <f>DATE(2014,3,17)</f>
        <v>41715</v>
      </c>
      <c r="E96" s="2">
        <v>65.153000000000006</v>
      </c>
      <c r="F96" s="2" t="s">
        <v>156</v>
      </c>
      <c r="G96" s="2">
        <v>10.28</v>
      </c>
      <c r="H96" s="2">
        <v>54.872999999999998</v>
      </c>
    </row>
    <row r="97" spans="1:8">
      <c r="A97" s="2" t="s">
        <v>154</v>
      </c>
      <c r="B97" s="2" t="s">
        <v>1</v>
      </c>
      <c r="C97" s="2" t="s">
        <v>155</v>
      </c>
      <c r="D97" s="8">
        <f>DATE(2014,4,14)</f>
        <v>41743</v>
      </c>
      <c r="E97" s="2">
        <v>65.153000000000006</v>
      </c>
      <c r="F97" s="2" t="s">
        <v>156</v>
      </c>
      <c r="G97" s="2">
        <v>9.82</v>
      </c>
      <c r="H97" s="2">
        <v>55.332999999999998</v>
      </c>
    </row>
    <row r="98" spans="1:8">
      <c r="A98" s="2" t="s">
        <v>154</v>
      </c>
      <c r="B98" s="2" t="s">
        <v>1</v>
      </c>
      <c r="C98" s="2" t="s">
        <v>155</v>
      </c>
      <c r="D98" s="8">
        <f>DATE(2014,5,19)</f>
        <v>41778</v>
      </c>
      <c r="E98" s="2">
        <v>65.153000000000006</v>
      </c>
      <c r="F98" s="2" t="s">
        <v>156</v>
      </c>
      <c r="G98" s="2">
        <v>9.8699999999999992</v>
      </c>
      <c r="H98" s="2">
        <v>55.283000000000001</v>
      </c>
    </row>
    <row r="99" spans="1:8">
      <c r="A99" s="2" t="s">
        <v>154</v>
      </c>
      <c r="B99" s="2" t="s">
        <v>1</v>
      </c>
      <c r="C99" s="2" t="s">
        <v>155</v>
      </c>
      <c r="D99" s="8">
        <f>DATE(2014,6,23)</f>
        <v>41813</v>
      </c>
      <c r="E99" s="2">
        <v>65.153000000000006</v>
      </c>
      <c r="F99" s="2" t="s">
        <v>156</v>
      </c>
      <c r="G99" s="2">
        <v>9.6</v>
      </c>
      <c r="H99" s="2">
        <v>55.552999999999997</v>
      </c>
    </row>
    <row r="100" spans="1:8">
      <c r="A100" s="2" t="s">
        <v>154</v>
      </c>
      <c r="B100" s="2" t="s">
        <v>1</v>
      </c>
      <c r="C100" s="2" t="s">
        <v>155</v>
      </c>
      <c r="D100" s="8">
        <f>DATE(2014,7,15)</f>
        <v>41835</v>
      </c>
      <c r="E100" s="2">
        <v>65.153000000000006</v>
      </c>
      <c r="F100" s="2" t="s">
        <v>156</v>
      </c>
      <c r="G100" s="2">
        <v>9.49</v>
      </c>
      <c r="H100" s="2">
        <v>55.662999999999997</v>
      </c>
    </row>
    <row r="101" spans="1:8">
      <c r="A101" s="2" t="s">
        <v>154</v>
      </c>
      <c r="B101" s="2" t="s">
        <v>1</v>
      </c>
      <c r="C101" s="2" t="s">
        <v>155</v>
      </c>
      <c r="D101" s="8">
        <f>DATE(2014,8,11)</f>
        <v>41862</v>
      </c>
      <c r="E101" s="2">
        <v>65.153000000000006</v>
      </c>
      <c r="F101" s="2" t="s">
        <v>156</v>
      </c>
      <c r="G101" s="2">
        <v>9.48</v>
      </c>
      <c r="H101" s="2">
        <v>55.673000000000002</v>
      </c>
    </row>
    <row r="102" spans="1:8">
      <c r="A102" s="2" t="s">
        <v>154</v>
      </c>
      <c r="B102" s="2" t="s">
        <v>1</v>
      </c>
      <c r="C102" s="2" t="s">
        <v>155</v>
      </c>
      <c r="D102" s="8">
        <f>DATE(2014,9,17)</f>
        <v>41899</v>
      </c>
      <c r="E102" s="2">
        <v>65.153000000000006</v>
      </c>
      <c r="F102" s="2" t="s">
        <v>156</v>
      </c>
      <c r="G102" s="2">
        <v>9.57</v>
      </c>
      <c r="H102" s="2">
        <v>55.582999999999998</v>
      </c>
    </row>
    <row r="103" spans="1:8">
      <c r="A103" s="2" t="s">
        <v>154</v>
      </c>
      <c r="B103" s="2" t="s">
        <v>1</v>
      </c>
      <c r="C103" s="2" t="s">
        <v>155</v>
      </c>
      <c r="D103" s="8">
        <f>DATE(2014,10,9)</f>
        <v>41921</v>
      </c>
      <c r="E103" s="2">
        <v>65.153000000000006</v>
      </c>
      <c r="F103" s="2" t="s">
        <v>156</v>
      </c>
      <c r="G103" s="2">
        <v>9.65</v>
      </c>
      <c r="H103" s="2">
        <v>55.503</v>
      </c>
    </row>
    <row r="104" spans="1:8">
      <c r="A104" s="2" t="s">
        <v>154</v>
      </c>
      <c r="B104" s="2" t="s">
        <v>1</v>
      </c>
      <c r="C104" s="2" t="s">
        <v>155</v>
      </c>
      <c r="D104" s="8">
        <f>DATE(2014,11,19)</f>
        <v>41962</v>
      </c>
      <c r="E104" s="2">
        <v>65.153000000000006</v>
      </c>
      <c r="F104" s="2" t="s">
        <v>156</v>
      </c>
      <c r="G104" s="2">
        <v>9.5399999999999991</v>
      </c>
      <c r="H104" s="2">
        <v>55.613</v>
      </c>
    </row>
    <row r="105" spans="1:8">
      <c r="A105" s="2" t="s">
        <v>154</v>
      </c>
      <c r="B105" s="2" t="s">
        <v>1</v>
      </c>
      <c r="C105" s="2" t="s">
        <v>155</v>
      </c>
      <c r="D105" s="8">
        <f>DATE(2014,12,4)</f>
        <v>41977</v>
      </c>
      <c r="E105" s="2">
        <v>65.153000000000006</v>
      </c>
      <c r="F105" s="2" t="s">
        <v>156</v>
      </c>
      <c r="G105" s="2">
        <v>9.6199999999999992</v>
      </c>
      <c r="H105" s="2">
        <v>55.533000000000001</v>
      </c>
    </row>
    <row r="106" spans="1:8">
      <c r="A106" s="2" t="s">
        <v>154</v>
      </c>
      <c r="B106" s="2" t="s">
        <v>1</v>
      </c>
      <c r="C106" s="2" t="s">
        <v>155</v>
      </c>
      <c r="D106" s="8">
        <f>DATE(2015,1,21)</f>
        <v>42025</v>
      </c>
      <c r="E106" s="2">
        <v>65.153000000000006</v>
      </c>
      <c r="F106" s="2" t="s">
        <v>156</v>
      </c>
      <c r="G106" s="2">
        <v>9.75</v>
      </c>
      <c r="H106" s="2">
        <v>55.402999999999999</v>
      </c>
    </row>
    <row r="107" spans="1:8">
      <c r="A107" s="2" t="s">
        <v>154</v>
      </c>
      <c r="B107" s="2" t="s">
        <v>1</v>
      </c>
      <c r="C107" s="2" t="s">
        <v>155</v>
      </c>
      <c r="D107" s="8">
        <f>DATE(2015,2,9)</f>
        <v>42044</v>
      </c>
      <c r="E107" s="2">
        <v>65.153000000000006</v>
      </c>
      <c r="F107" s="2" t="s">
        <v>156</v>
      </c>
      <c r="G107" s="2">
        <v>9.7200000000000006</v>
      </c>
      <c r="H107" s="2">
        <v>55.433</v>
      </c>
    </row>
    <row r="108" spans="1:8">
      <c r="A108" s="2" t="s">
        <v>154</v>
      </c>
      <c r="B108" s="2" t="s">
        <v>1</v>
      </c>
      <c r="C108" s="2" t="s">
        <v>155</v>
      </c>
      <c r="D108" s="8">
        <f>DATE(2015,3,19)</f>
        <v>42082</v>
      </c>
      <c r="E108" s="2">
        <v>65.153000000000006</v>
      </c>
      <c r="F108" s="2" t="s">
        <v>156</v>
      </c>
      <c r="G108" s="2">
        <v>9.6300000000000008</v>
      </c>
      <c r="H108" s="2">
        <v>55.523000000000003</v>
      </c>
    </row>
    <row r="109" spans="1:8">
      <c r="A109" s="2" t="s">
        <v>154</v>
      </c>
      <c r="B109" s="2" t="s">
        <v>1</v>
      </c>
      <c r="C109" s="2" t="s">
        <v>155</v>
      </c>
      <c r="D109" s="8">
        <f>DATE(2015,4,17)</f>
        <v>42111</v>
      </c>
      <c r="E109" s="2">
        <v>65.153000000000006</v>
      </c>
      <c r="F109" s="2" t="s">
        <v>156</v>
      </c>
      <c r="G109" s="2">
        <v>9.81</v>
      </c>
      <c r="H109" s="2">
        <v>55.343000000000004</v>
      </c>
    </row>
    <row r="110" spans="1:8">
      <c r="A110" s="2" t="s">
        <v>154</v>
      </c>
      <c r="B110" s="2" t="s">
        <v>1</v>
      </c>
      <c r="C110" s="2" t="s">
        <v>155</v>
      </c>
      <c r="D110" s="8">
        <f>DATE(2015,5,15)</f>
        <v>42139</v>
      </c>
      <c r="E110" s="2">
        <v>65.153000000000006</v>
      </c>
      <c r="F110" s="2" t="s">
        <v>156</v>
      </c>
      <c r="G110" s="2">
        <v>9.83</v>
      </c>
      <c r="H110" s="2">
        <v>55.323</v>
      </c>
    </row>
    <row r="111" spans="1:8">
      <c r="A111" s="2" t="s">
        <v>154</v>
      </c>
      <c r="B111" s="2" t="s">
        <v>1</v>
      </c>
      <c r="C111" s="2" t="s">
        <v>155</v>
      </c>
      <c r="D111" s="8">
        <f>DATE(2015,6,18)</f>
        <v>42173</v>
      </c>
      <c r="E111" s="2">
        <v>65.153000000000006</v>
      </c>
      <c r="F111" s="2" t="s">
        <v>156</v>
      </c>
      <c r="G111" s="2">
        <v>9.39</v>
      </c>
      <c r="H111" s="2">
        <v>55.762999999999998</v>
      </c>
    </row>
    <row r="112" spans="1:8">
      <c r="A112" s="2" t="s">
        <v>154</v>
      </c>
      <c r="B112" s="2" t="s">
        <v>1</v>
      </c>
      <c r="C112" s="2" t="s">
        <v>155</v>
      </c>
      <c r="D112" s="8">
        <f>DATE(2015,7,30)</f>
        <v>42215</v>
      </c>
      <c r="E112" s="2">
        <v>65.153000000000006</v>
      </c>
      <c r="F112" s="2" t="s">
        <v>156</v>
      </c>
      <c r="G112" s="2">
        <v>9.44</v>
      </c>
      <c r="H112" s="2">
        <v>55.713000000000001</v>
      </c>
    </row>
    <row r="113" spans="1:8">
      <c r="A113" s="2" t="s">
        <v>154</v>
      </c>
      <c r="B113" s="2" t="s">
        <v>1</v>
      </c>
      <c r="C113" s="2" t="s">
        <v>155</v>
      </c>
      <c r="D113" s="8">
        <f>DATE(2015,9,8)</f>
        <v>42255</v>
      </c>
      <c r="E113" s="2">
        <v>65.153000000000006</v>
      </c>
      <c r="F113" s="2" t="s">
        <v>156</v>
      </c>
      <c r="G113" s="2">
        <v>9.4700000000000006</v>
      </c>
      <c r="H113" s="2">
        <v>55.683</v>
      </c>
    </row>
    <row r="114" spans="1:8">
      <c r="A114" s="2" t="s">
        <v>154</v>
      </c>
      <c r="B114" s="2" t="s">
        <v>1</v>
      </c>
      <c r="C114" s="2" t="s">
        <v>155</v>
      </c>
      <c r="D114" s="8">
        <f>DATE(2015,10,13)</f>
        <v>42290</v>
      </c>
      <c r="E114" s="2">
        <v>65.153000000000006</v>
      </c>
      <c r="F114" s="2" t="s">
        <v>156</v>
      </c>
      <c r="G114" s="2">
        <v>9.58</v>
      </c>
      <c r="H114" s="2">
        <v>55.573</v>
      </c>
    </row>
    <row r="115" spans="1:8">
      <c r="A115" s="2" t="s">
        <v>154</v>
      </c>
      <c r="B115" s="2" t="s">
        <v>1</v>
      </c>
      <c r="C115" s="2" t="s">
        <v>155</v>
      </c>
      <c r="D115" s="8">
        <f>DATE(2015,11,27)</f>
        <v>42335</v>
      </c>
      <c r="E115" s="2">
        <v>65.153000000000006</v>
      </c>
      <c r="F115" s="2" t="s">
        <v>156</v>
      </c>
      <c r="G115" s="2">
        <v>9.64</v>
      </c>
      <c r="H115" s="2">
        <v>55.512999999999998</v>
      </c>
    </row>
    <row r="116" spans="1:8">
      <c r="A116" s="2" t="s">
        <v>154</v>
      </c>
      <c r="B116" s="2" t="s">
        <v>1</v>
      </c>
      <c r="C116" s="2" t="s">
        <v>155</v>
      </c>
      <c r="D116" s="8">
        <f>DATE(2015,12,17)</f>
        <v>42355</v>
      </c>
      <c r="E116" s="2">
        <v>65.153000000000006</v>
      </c>
      <c r="F116" s="2" t="s">
        <v>156</v>
      </c>
      <c r="G116" s="2">
        <v>9.73</v>
      </c>
      <c r="H116" s="2">
        <v>55.423000000000002</v>
      </c>
    </row>
    <row r="117" spans="1:8">
      <c r="A117" s="2" t="s">
        <v>154</v>
      </c>
      <c r="B117" s="2" t="s">
        <v>1</v>
      </c>
      <c r="C117" s="2" t="s">
        <v>155</v>
      </c>
      <c r="D117" s="8">
        <f>DATE(2016,1,18)</f>
        <v>42387</v>
      </c>
      <c r="E117" s="2">
        <v>65.153000000000006</v>
      </c>
      <c r="F117" s="2" t="s">
        <v>156</v>
      </c>
      <c r="G117" s="2">
        <v>9.83</v>
      </c>
      <c r="H117" s="2">
        <v>55.323</v>
      </c>
    </row>
    <row r="118" spans="1:8">
      <c r="A118" s="2" t="s">
        <v>154</v>
      </c>
      <c r="B118" s="2" t="s">
        <v>1</v>
      </c>
      <c r="C118" s="2" t="s">
        <v>155</v>
      </c>
      <c r="D118" s="8">
        <f>DATE(2016,2,19)</f>
        <v>42419</v>
      </c>
      <c r="E118" s="2">
        <v>65.153000000000006</v>
      </c>
      <c r="F118" s="2" t="s">
        <v>156</v>
      </c>
      <c r="G118" s="2">
        <v>9.7100000000000009</v>
      </c>
      <c r="H118" s="2">
        <v>55.442999999999998</v>
      </c>
    </row>
    <row r="119" spans="1:8">
      <c r="A119" s="2" t="s">
        <v>154</v>
      </c>
      <c r="B119" s="2" t="s">
        <v>1</v>
      </c>
      <c r="C119" s="2" t="s">
        <v>155</v>
      </c>
      <c r="D119" s="8">
        <f>DATE(2016,3,2)</f>
        <v>42431</v>
      </c>
      <c r="E119" s="2">
        <v>65.153000000000006</v>
      </c>
      <c r="F119" s="2" t="s">
        <v>156</v>
      </c>
      <c r="G119" s="2">
        <v>9.6999999999999993</v>
      </c>
      <c r="H119" s="2">
        <v>55.453000000000003</v>
      </c>
    </row>
    <row r="120" spans="1:8">
      <c r="A120" s="2" t="s">
        <v>154</v>
      </c>
      <c r="B120" s="2" t="s">
        <v>1</v>
      </c>
      <c r="C120" s="2" t="s">
        <v>155</v>
      </c>
      <c r="D120" s="8">
        <f>DATE(2016,4,7)</f>
        <v>42467</v>
      </c>
      <c r="E120" s="2">
        <v>65.153000000000006</v>
      </c>
      <c r="F120" s="2" t="s">
        <v>156</v>
      </c>
      <c r="G120" s="2">
        <v>9.86</v>
      </c>
      <c r="H120" s="2">
        <v>55.292999999999999</v>
      </c>
    </row>
    <row r="121" spans="1:8">
      <c r="A121" s="2" t="s">
        <v>154</v>
      </c>
      <c r="B121" s="2" t="s">
        <v>1</v>
      </c>
      <c r="C121" s="2" t="s">
        <v>155</v>
      </c>
      <c r="D121" s="8">
        <f>DATE(2016,5,6)</f>
        <v>42496</v>
      </c>
      <c r="E121" s="2">
        <v>65.153000000000006</v>
      </c>
      <c r="F121" s="2" t="s">
        <v>156</v>
      </c>
      <c r="G121" s="2">
        <v>9.9</v>
      </c>
      <c r="H121" s="2">
        <v>55.253</v>
      </c>
    </row>
    <row r="122" spans="1:8">
      <c r="A122" s="2" t="s">
        <v>154</v>
      </c>
      <c r="B122" s="2" t="s">
        <v>1</v>
      </c>
      <c r="C122" s="2" t="s">
        <v>155</v>
      </c>
      <c r="D122" s="8">
        <f>DATE(2016,6,17)</f>
        <v>42538</v>
      </c>
      <c r="E122" s="2">
        <v>65.153000000000006</v>
      </c>
      <c r="F122" s="2" t="s">
        <v>156</v>
      </c>
      <c r="G122" s="2">
        <v>9.77</v>
      </c>
      <c r="H122" s="2">
        <v>55.383000000000003</v>
      </c>
    </row>
    <row r="123" spans="1:8">
      <c r="A123" s="2" t="s">
        <v>154</v>
      </c>
      <c r="B123" s="2" t="s">
        <v>1</v>
      </c>
      <c r="C123" s="2" t="s">
        <v>155</v>
      </c>
      <c r="D123" s="8">
        <f>DATE(2016,7,8)</f>
        <v>42559</v>
      </c>
      <c r="E123" s="2">
        <v>65.153000000000006</v>
      </c>
      <c r="F123" s="2" t="s">
        <v>156</v>
      </c>
      <c r="G123" s="2">
        <v>9.66</v>
      </c>
      <c r="H123" s="2">
        <v>55.493000000000002</v>
      </c>
    </row>
    <row r="124" spans="1:8">
      <c r="A124" s="2" t="s">
        <v>154</v>
      </c>
      <c r="B124" s="2" t="s">
        <v>1</v>
      </c>
      <c r="C124" s="2" t="s">
        <v>155</v>
      </c>
      <c r="D124" s="8">
        <f>DATE(2016,8,4)</f>
        <v>42586</v>
      </c>
      <c r="E124" s="2">
        <v>65.153000000000006</v>
      </c>
      <c r="F124" s="2" t="s">
        <v>156</v>
      </c>
      <c r="G124" s="2">
        <v>9.5399999999999991</v>
      </c>
      <c r="H124" s="2">
        <v>55.613</v>
      </c>
    </row>
    <row r="125" spans="1:8">
      <c r="A125" s="2" t="s">
        <v>154</v>
      </c>
      <c r="B125" s="2" t="s">
        <v>1</v>
      </c>
      <c r="C125" s="2" t="s">
        <v>155</v>
      </c>
      <c r="D125" s="8">
        <f>DATE(2016,9,8)</f>
        <v>42621</v>
      </c>
      <c r="E125" s="2">
        <v>65.153000000000006</v>
      </c>
      <c r="F125" s="2" t="s">
        <v>156</v>
      </c>
      <c r="G125" s="2">
        <v>9.48</v>
      </c>
      <c r="H125" s="2">
        <v>55.673000000000002</v>
      </c>
    </row>
    <row r="126" spans="1:8">
      <c r="A126" s="2" t="s">
        <v>154</v>
      </c>
      <c r="B126" s="2" t="s">
        <v>1</v>
      </c>
      <c r="C126" s="2" t="s">
        <v>155</v>
      </c>
      <c r="D126" s="8">
        <f>DATE(2016,10,7)</f>
        <v>42650</v>
      </c>
      <c r="E126" s="2">
        <v>65.153000000000006</v>
      </c>
      <c r="F126" s="2" t="s">
        <v>156</v>
      </c>
      <c r="G126" s="2">
        <v>9.69</v>
      </c>
      <c r="H126" s="2">
        <v>55.463000000000001</v>
      </c>
    </row>
    <row r="127" spans="1:8">
      <c r="A127" s="2" t="s">
        <v>154</v>
      </c>
      <c r="B127" s="2" t="s">
        <v>1</v>
      </c>
      <c r="C127" s="2" t="s">
        <v>155</v>
      </c>
      <c r="D127" s="8">
        <f>DATE(2016,11,15)</f>
        <v>42689</v>
      </c>
      <c r="E127" s="2">
        <v>65.153000000000006</v>
      </c>
      <c r="F127" s="2" t="s">
        <v>156</v>
      </c>
      <c r="G127" s="2">
        <v>9.85</v>
      </c>
      <c r="H127" s="2">
        <v>55.302999999999997</v>
      </c>
    </row>
    <row r="128" spans="1:8">
      <c r="A128" s="2" t="s">
        <v>154</v>
      </c>
      <c r="B128" s="2" t="s">
        <v>1</v>
      </c>
      <c r="C128" s="2" t="s">
        <v>155</v>
      </c>
      <c r="D128" s="8">
        <f>DATE(2016,12,12)</f>
        <v>42716</v>
      </c>
      <c r="E128" s="2">
        <v>65.153000000000006</v>
      </c>
      <c r="F128" s="2" t="s">
        <v>156</v>
      </c>
      <c r="G128" s="2">
        <v>9.76</v>
      </c>
      <c r="H128" s="2">
        <v>55.393000000000001</v>
      </c>
    </row>
    <row r="129" spans="1:8">
      <c r="A129" s="2" t="s">
        <v>154</v>
      </c>
      <c r="B129" s="2" t="s">
        <v>16</v>
      </c>
      <c r="C129" s="2" t="s">
        <v>157</v>
      </c>
      <c r="D129" s="8">
        <f>DATE(2012,6,4)</f>
        <v>41064</v>
      </c>
      <c r="E129" s="2">
        <v>72.433000000000007</v>
      </c>
      <c r="F129" s="2" t="s">
        <v>156</v>
      </c>
      <c r="G129" s="2">
        <v>3.27</v>
      </c>
      <c r="H129" s="2">
        <v>69.162999999999997</v>
      </c>
    </row>
    <row r="130" spans="1:8">
      <c r="A130" s="2" t="s">
        <v>154</v>
      </c>
      <c r="B130" s="2" t="s">
        <v>16</v>
      </c>
      <c r="C130" s="2" t="s">
        <v>157</v>
      </c>
      <c r="D130" s="8">
        <f>DATE(2012,7,6)</f>
        <v>41096</v>
      </c>
      <c r="E130" s="2">
        <v>72.433000000000007</v>
      </c>
      <c r="F130" s="2" t="s">
        <v>156</v>
      </c>
      <c r="G130" s="2">
        <v>3.52</v>
      </c>
      <c r="H130" s="2">
        <v>68.912999999999997</v>
      </c>
    </row>
    <row r="131" spans="1:8">
      <c r="A131" s="2" t="s">
        <v>154</v>
      </c>
      <c r="B131" s="2" t="s">
        <v>16</v>
      </c>
      <c r="C131" s="2" t="s">
        <v>157</v>
      </c>
      <c r="D131" s="8">
        <f>DATE(2012,8,20)</f>
        <v>41141</v>
      </c>
      <c r="E131" s="2">
        <v>72.433000000000007</v>
      </c>
      <c r="F131" s="2" t="s">
        <v>156</v>
      </c>
      <c r="G131" s="2">
        <v>3.58</v>
      </c>
      <c r="H131" s="2">
        <v>68.852999999999994</v>
      </c>
    </row>
    <row r="132" spans="1:8">
      <c r="A132" s="2" t="s">
        <v>154</v>
      </c>
      <c r="B132" s="2" t="s">
        <v>16</v>
      </c>
      <c r="C132" s="2" t="s">
        <v>157</v>
      </c>
      <c r="D132" s="8">
        <f>DATE(2012,9,24)</f>
        <v>41176</v>
      </c>
      <c r="E132" s="2">
        <v>72.433000000000007</v>
      </c>
      <c r="F132" s="2" t="s">
        <v>156</v>
      </c>
      <c r="G132" s="2">
        <v>3.66</v>
      </c>
      <c r="H132" s="2">
        <v>68.772999999999996</v>
      </c>
    </row>
    <row r="133" spans="1:8">
      <c r="A133" s="2" t="s">
        <v>154</v>
      </c>
      <c r="B133" s="2" t="s">
        <v>16</v>
      </c>
      <c r="C133" s="2" t="s">
        <v>157</v>
      </c>
      <c r="D133" s="8">
        <f>DATE(2012,10,17)</f>
        <v>41199</v>
      </c>
      <c r="E133" s="2">
        <v>72.433000000000007</v>
      </c>
      <c r="F133" s="2" t="s">
        <v>156</v>
      </c>
      <c r="G133" s="2">
        <v>3.05</v>
      </c>
      <c r="H133" s="2">
        <v>69.382999999999996</v>
      </c>
    </row>
    <row r="134" spans="1:8">
      <c r="A134" s="2" t="s">
        <v>154</v>
      </c>
      <c r="B134" s="2" t="s">
        <v>16</v>
      </c>
      <c r="C134" s="2" t="s">
        <v>157</v>
      </c>
      <c r="D134" s="8">
        <f>DATE(2012,11,29)</f>
        <v>41242</v>
      </c>
      <c r="E134" s="2">
        <v>72.433000000000007</v>
      </c>
      <c r="F134" s="2" t="s">
        <v>156</v>
      </c>
      <c r="G134" s="2">
        <v>2.5099999999999998</v>
      </c>
      <c r="H134" s="2">
        <v>69.923000000000002</v>
      </c>
    </row>
    <row r="135" spans="1:8">
      <c r="A135" s="2" t="s">
        <v>154</v>
      </c>
      <c r="B135" s="2" t="s">
        <v>16</v>
      </c>
      <c r="C135" s="2" t="s">
        <v>157</v>
      </c>
      <c r="D135" s="8">
        <f>DATE(2012,12,20)</f>
        <v>41263</v>
      </c>
      <c r="E135" s="2">
        <v>72.433000000000007</v>
      </c>
      <c r="F135" s="2" t="s">
        <v>156</v>
      </c>
      <c r="G135" s="2">
        <v>3.31</v>
      </c>
      <c r="H135" s="2">
        <v>69.123000000000005</v>
      </c>
    </row>
    <row r="136" spans="1:8">
      <c r="A136" s="2" t="s">
        <v>154</v>
      </c>
      <c r="B136" s="2" t="s">
        <v>16</v>
      </c>
      <c r="C136" s="2" t="s">
        <v>157</v>
      </c>
      <c r="D136" s="8">
        <f>DATE(2013,1,22)</f>
        <v>41296</v>
      </c>
      <c r="E136" s="2">
        <v>72.433000000000007</v>
      </c>
      <c r="F136" s="2" t="s">
        <v>156</v>
      </c>
      <c r="G136" s="2">
        <v>3.54</v>
      </c>
      <c r="H136" s="2">
        <v>68.893000000000001</v>
      </c>
    </row>
    <row r="137" spans="1:8">
      <c r="A137" s="2" t="s">
        <v>154</v>
      </c>
      <c r="B137" s="2" t="s">
        <v>16</v>
      </c>
      <c r="C137" s="2" t="s">
        <v>157</v>
      </c>
      <c r="D137" s="8">
        <f>DATE(2013,2,25)</f>
        <v>41330</v>
      </c>
      <c r="E137" s="2">
        <v>72.433000000000007</v>
      </c>
      <c r="F137" s="2" t="s">
        <v>156</v>
      </c>
      <c r="G137" s="2">
        <v>3.75</v>
      </c>
      <c r="H137" s="2">
        <v>68.683000000000007</v>
      </c>
    </row>
    <row r="138" spans="1:8">
      <c r="A138" s="2" t="s">
        <v>154</v>
      </c>
      <c r="B138" s="2" t="s">
        <v>16</v>
      </c>
      <c r="C138" s="2" t="s">
        <v>157</v>
      </c>
      <c r="D138" s="8">
        <f>DATE(2013,3,21)</f>
        <v>41354</v>
      </c>
      <c r="E138" s="2">
        <v>72.433000000000007</v>
      </c>
      <c r="F138" s="2" t="s">
        <v>156</v>
      </c>
      <c r="G138" s="2">
        <v>3.31</v>
      </c>
      <c r="H138" s="2">
        <v>69.123000000000005</v>
      </c>
    </row>
    <row r="139" spans="1:8">
      <c r="A139" s="2" t="s">
        <v>154</v>
      </c>
      <c r="B139" s="2" t="s">
        <v>16</v>
      </c>
      <c r="C139" s="2" t="s">
        <v>157</v>
      </c>
      <c r="D139" s="8">
        <f>DATE(2013,4,30)</f>
        <v>41394</v>
      </c>
      <c r="E139" s="2">
        <v>72.433000000000007</v>
      </c>
      <c r="F139" s="2" t="s">
        <v>156</v>
      </c>
      <c r="G139" s="2">
        <v>3.8</v>
      </c>
      <c r="H139" s="2">
        <v>68.632999999999996</v>
      </c>
    </row>
    <row r="140" spans="1:8">
      <c r="A140" s="2" t="s">
        <v>154</v>
      </c>
      <c r="B140" s="2" t="s">
        <v>16</v>
      </c>
      <c r="C140" s="2" t="s">
        <v>157</v>
      </c>
      <c r="D140" s="8">
        <f>DATE(2013,5,31)</f>
        <v>41425</v>
      </c>
      <c r="E140" s="2">
        <v>72.433000000000007</v>
      </c>
      <c r="F140" s="2" t="s">
        <v>156</v>
      </c>
      <c r="G140" s="2">
        <v>3.75</v>
      </c>
      <c r="H140" s="2">
        <v>68.683000000000007</v>
      </c>
    </row>
    <row r="141" spans="1:8">
      <c r="A141" s="2" t="s">
        <v>154</v>
      </c>
      <c r="B141" s="2" t="s">
        <v>16</v>
      </c>
      <c r="C141" s="2" t="s">
        <v>157</v>
      </c>
      <c r="D141" s="8">
        <f>DATE(2013,6,27)</f>
        <v>41452</v>
      </c>
      <c r="E141" s="2">
        <v>72.433000000000007</v>
      </c>
      <c r="F141" s="2" t="s">
        <v>156</v>
      </c>
      <c r="G141" s="2">
        <v>3.36</v>
      </c>
      <c r="H141" s="2">
        <v>69.072999999999993</v>
      </c>
    </row>
    <row r="142" spans="1:8">
      <c r="A142" s="2" t="s">
        <v>154</v>
      </c>
      <c r="B142" s="2" t="s">
        <v>16</v>
      </c>
      <c r="C142" s="2" t="s">
        <v>157</v>
      </c>
      <c r="D142" s="8">
        <f>DATE(2013,7,30)</f>
        <v>41485</v>
      </c>
      <c r="E142" s="2">
        <v>72.433000000000007</v>
      </c>
      <c r="F142" s="2" t="s">
        <v>156</v>
      </c>
      <c r="G142" s="2">
        <v>3.73</v>
      </c>
      <c r="H142" s="2">
        <v>68.703000000000003</v>
      </c>
    </row>
    <row r="143" spans="1:8">
      <c r="A143" s="2" t="s">
        <v>154</v>
      </c>
      <c r="B143" s="2" t="s">
        <v>16</v>
      </c>
      <c r="C143" s="2" t="s">
        <v>157</v>
      </c>
      <c r="D143" s="8">
        <f>DATE(2013,8,27)</f>
        <v>41513</v>
      </c>
      <c r="E143" s="2">
        <v>72.433000000000007</v>
      </c>
      <c r="F143" s="2" t="s">
        <v>156</v>
      </c>
      <c r="G143" s="2">
        <v>3.4</v>
      </c>
      <c r="H143" s="2">
        <v>69.033000000000001</v>
      </c>
    </row>
    <row r="144" spans="1:8">
      <c r="A144" s="2" t="s">
        <v>154</v>
      </c>
      <c r="B144" s="2" t="s">
        <v>16</v>
      </c>
      <c r="C144" s="2" t="s">
        <v>157</v>
      </c>
      <c r="D144" s="8">
        <f>DATE(2013,9,24)</f>
        <v>41541</v>
      </c>
      <c r="E144" s="2">
        <v>72.433000000000007</v>
      </c>
      <c r="F144" s="2" t="s">
        <v>156</v>
      </c>
      <c r="G144" s="2">
        <v>3.55</v>
      </c>
      <c r="H144" s="2">
        <v>68.882999999999996</v>
      </c>
    </row>
    <row r="145" spans="1:8">
      <c r="A145" s="2" t="s">
        <v>154</v>
      </c>
      <c r="B145" s="2" t="s">
        <v>16</v>
      </c>
      <c r="C145" s="2" t="s">
        <v>157</v>
      </c>
      <c r="D145" s="8">
        <f>DATE(2013,10,10)</f>
        <v>41557</v>
      </c>
      <c r="E145" s="2">
        <v>72.433000000000007</v>
      </c>
      <c r="F145" s="2" t="s">
        <v>156</v>
      </c>
      <c r="G145" s="2">
        <v>3.73</v>
      </c>
      <c r="H145" s="2">
        <v>68.703000000000003</v>
      </c>
    </row>
    <row r="146" spans="1:8">
      <c r="A146" s="2" t="s">
        <v>154</v>
      </c>
      <c r="B146" s="2" t="s">
        <v>16</v>
      </c>
      <c r="C146" s="2" t="s">
        <v>157</v>
      </c>
      <c r="D146" s="8">
        <f>DATE(2013,11,25)</f>
        <v>41603</v>
      </c>
      <c r="E146" s="2">
        <v>72.433000000000007</v>
      </c>
      <c r="F146" s="2" t="s">
        <v>156</v>
      </c>
      <c r="G146" s="2">
        <v>3.06</v>
      </c>
      <c r="H146" s="2">
        <v>69.373000000000005</v>
      </c>
    </row>
    <row r="147" spans="1:8">
      <c r="A147" s="2" t="s">
        <v>154</v>
      </c>
      <c r="B147" s="2" t="s">
        <v>16</v>
      </c>
      <c r="C147" s="2" t="s">
        <v>157</v>
      </c>
      <c r="D147" s="8">
        <f>DATE(2013,12,12)</f>
        <v>41620</v>
      </c>
      <c r="E147" s="2">
        <v>72.433000000000007</v>
      </c>
      <c r="F147" s="2" t="s">
        <v>156</v>
      </c>
      <c r="G147" s="2">
        <v>3.44</v>
      </c>
      <c r="H147" s="2">
        <v>68.992999999999995</v>
      </c>
    </row>
    <row r="148" spans="1:8">
      <c r="A148" s="2" t="s">
        <v>154</v>
      </c>
      <c r="B148" s="2" t="s">
        <v>16</v>
      </c>
      <c r="C148" s="2" t="s">
        <v>157</v>
      </c>
      <c r="D148" s="8">
        <f>DATE(2014,1,10)</f>
        <v>41649</v>
      </c>
      <c r="E148" s="2">
        <v>72.433000000000007</v>
      </c>
      <c r="F148" s="2" t="s">
        <v>156</v>
      </c>
      <c r="G148" s="2">
        <v>2.33</v>
      </c>
      <c r="H148" s="2">
        <v>70.102999999999994</v>
      </c>
    </row>
    <row r="149" spans="1:8">
      <c r="A149" s="2" t="s">
        <v>154</v>
      </c>
      <c r="B149" s="2" t="s">
        <v>16</v>
      </c>
      <c r="C149" s="2" t="s">
        <v>157</v>
      </c>
      <c r="D149" s="8">
        <f>DATE(2014,1,22)</f>
        <v>41661</v>
      </c>
      <c r="E149" s="2">
        <v>72.433000000000007</v>
      </c>
      <c r="F149" s="2" t="s">
        <v>156</v>
      </c>
      <c r="G149" s="2">
        <v>2.33</v>
      </c>
      <c r="H149" s="2">
        <v>70.102999999999994</v>
      </c>
    </row>
    <row r="150" spans="1:8">
      <c r="A150" s="2" t="s">
        <v>154</v>
      </c>
      <c r="B150" s="2" t="s">
        <v>16</v>
      </c>
      <c r="C150" s="2" t="s">
        <v>157</v>
      </c>
      <c r="D150" s="8">
        <f>DATE(2014,2,18)</f>
        <v>41688</v>
      </c>
      <c r="E150" s="2">
        <v>72.433000000000007</v>
      </c>
      <c r="F150" s="2" t="s">
        <v>156</v>
      </c>
      <c r="G150" s="2">
        <v>2.89</v>
      </c>
      <c r="H150" s="2">
        <v>69.543000000000006</v>
      </c>
    </row>
    <row r="151" spans="1:8">
      <c r="A151" s="2" t="s">
        <v>154</v>
      </c>
      <c r="B151" s="2" t="s">
        <v>16</v>
      </c>
      <c r="C151" s="2" t="s">
        <v>157</v>
      </c>
      <c r="D151" s="8">
        <f>DATE(2014,3,18)</f>
        <v>41716</v>
      </c>
      <c r="E151" s="2">
        <v>72.433000000000007</v>
      </c>
      <c r="F151" s="2" t="s">
        <v>156</v>
      </c>
      <c r="G151" s="2">
        <v>3.17</v>
      </c>
      <c r="H151" s="2">
        <v>69.263000000000005</v>
      </c>
    </row>
    <row r="152" spans="1:8">
      <c r="A152" s="2" t="s">
        <v>154</v>
      </c>
      <c r="B152" s="2" t="s">
        <v>16</v>
      </c>
      <c r="C152" s="2" t="s">
        <v>157</v>
      </c>
      <c r="D152" s="8">
        <f>DATE(2014,4,30)</f>
        <v>41759</v>
      </c>
      <c r="E152" s="2">
        <v>72.433000000000007</v>
      </c>
      <c r="F152" s="2" t="s">
        <v>156</v>
      </c>
      <c r="G152" s="2">
        <v>3.07</v>
      </c>
      <c r="H152" s="2">
        <v>69.363</v>
      </c>
    </row>
    <row r="153" spans="1:8">
      <c r="A153" s="2" t="s">
        <v>154</v>
      </c>
      <c r="B153" s="2" t="s">
        <v>16</v>
      </c>
      <c r="C153" s="2" t="s">
        <v>157</v>
      </c>
      <c r="D153" s="8">
        <f>DATE(2014,5,19)</f>
        <v>41778</v>
      </c>
      <c r="E153" s="2">
        <v>72.433000000000007</v>
      </c>
      <c r="F153" s="2" t="s">
        <v>156</v>
      </c>
      <c r="G153" s="2">
        <v>3.32</v>
      </c>
      <c r="H153" s="2">
        <v>69.113</v>
      </c>
    </row>
    <row r="154" spans="1:8">
      <c r="A154" s="2" t="s">
        <v>154</v>
      </c>
      <c r="B154" s="2" t="s">
        <v>16</v>
      </c>
      <c r="C154" s="2" t="s">
        <v>157</v>
      </c>
      <c r="D154" s="8">
        <f>DATE(2014,6,23)</f>
        <v>41813</v>
      </c>
      <c r="E154" s="2">
        <v>72.433000000000007</v>
      </c>
      <c r="F154" s="2" t="s">
        <v>156</v>
      </c>
      <c r="G154" s="2">
        <v>3.36</v>
      </c>
      <c r="H154" s="2">
        <v>69.072999999999993</v>
      </c>
    </row>
    <row r="155" spans="1:8">
      <c r="A155" s="2" t="s">
        <v>154</v>
      </c>
      <c r="B155" s="2" t="s">
        <v>16</v>
      </c>
      <c r="C155" s="2" t="s">
        <v>157</v>
      </c>
      <c r="D155" s="8">
        <f>DATE(2014,7,22)</f>
        <v>41842</v>
      </c>
      <c r="E155" s="2">
        <v>72.433000000000007</v>
      </c>
      <c r="F155" s="2" t="s">
        <v>156</v>
      </c>
      <c r="G155" s="2">
        <v>3.43</v>
      </c>
      <c r="H155" s="2">
        <v>69.003</v>
      </c>
    </row>
    <row r="156" spans="1:8">
      <c r="A156" s="2" t="s">
        <v>154</v>
      </c>
      <c r="B156" s="2" t="s">
        <v>16</v>
      </c>
      <c r="C156" s="2" t="s">
        <v>157</v>
      </c>
      <c r="D156" s="8">
        <f>DATE(2014,8,21)</f>
        <v>41872</v>
      </c>
      <c r="E156" s="2">
        <v>72.433000000000007</v>
      </c>
      <c r="F156" s="2" t="s">
        <v>156</v>
      </c>
      <c r="G156" s="2">
        <v>2.48</v>
      </c>
      <c r="H156" s="2">
        <v>69.953000000000003</v>
      </c>
    </row>
    <row r="157" spans="1:8">
      <c r="A157" s="2" t="s">
        <v>154</v>
      </c>
      <c r="B157" s="2" t="s">
        <v>16</v>
      </c>
      <c r="C157" s="2" t="s">
        <v>157</v>
      </c>
      <c r="D157" s="8">
        <f>DATE(2014,9,10)</f>
        <v>41892</v>
      </c>
      <c r="E157" s="2">
        <v>72.433000000000007</v>
      </c>
      <c r="F157" s="2" t="s">
        <v>156</v>
      </c>
      <c r="G157" s="2">
        <v>3.23</v>
      </c>
      <c r="H157" s="2">
        <v>69.203000000000003</v>
      </c>
    </row>
    <row r="158" spans="1:8">
      <c r="A158" s="2" t="s">
        <v>154</v>
      </c>
      <c r="B158" s="2" t="s">
        <v>16</v>
      </c>
      <c r="C158" s="2" t="s">
        <v>157</v>
      </c>
      <c r="D158" s="8">
        <f>DATE(2014,10,16)</f>
        <v>41928</v>
      </c>
      <c r="E158" s="2">
        <v>72.433000000000007</v>
      </c>
      <c r="F158" s="2" t="s">
        <v>156</v>
      </c>
      <c r="G158" s="2">
        <v>2.94</v>
      </c>
      <c r="H158" s="2">
        <v>69.492999999999995</v>
      </c>
    </row>
    <row r="159" spans="1:8">
      <c r="A159" s="2" t="s">
        <v>154</v>
      </c>
      <c r="B159" s="2" t="s">
        <v>16</v>
      </c>
      <c r="C159" s="2" t="s">
        <v>157</v>
      </c>
      <c r="D159" s="8">
        <f>DATE(2014,11,4)</f>
        <v>41947</v>
      </c>
      <c r="E159" s="2">
        <v>72.433000000000007</v>
      </c>
      <c r="F159" s="2" t="s">
        <v>156</v>
      </c>
      <c r="G159" s="2">
        <v>3.34</v>
      </c>
      <c r="H159" s="2">
        <v>69.093000000000004</v>
      </c>
    </row>
    <row r="160" spans="1:8">
      <c r="A160" s="2" t="s">
        <v>154</v>
      </c>
      <c r="B160" s="2" t="s">
        <v>16</v>
      </c>
      <c r="C160" s="2" t="s">
        <v>157</v>
      </c>
      <c r="D160" s="8">
        <f>DATE(2014,12,19)</f>
        <v>41992</v>
      </c>
      <c r="E160" s="2">
        <v>72.433000000000007</v>
      </c>
      <c r="F160" s="2" t="s">
        <v>156</v>
      </c>
      <c r="G160" s="2">
        <v>3.01</v>
      </c>
      <c r="H160" s="2">
        <v>69.423000000000002</v>
      </c>
    </row>
    <row r="161" spans="1:8">
      <c r="A161" s="2" t="s">
        <v>154</v>
      </c>
      <c r="B161" s="2" t="s">
        <v>16</v>
      </c>
      <c r="C161" s="2" t="s">
        <v>157</v>
      </c>
      <c r="D161" s="8">
        <f>DATE(2015,1,21)</f>
        <v>42025</v>
      </c>
      <c r="E161" s="2">
        <v>72.433000000000007</v>
      </c>
      <c r="F161" s="2" t="s">
        <v>156</v>
      </c>
      <c r="G161" s="2">
        <v>3.34</v>
      </c>
      <c r="H161" s="2">
        <v>69.093000000000004</v>
      </c>
    </row>
    <row r="162" spans="1:8">
      <c r="A162" s="2" t="s">
        <v>154</v>
      </c>
      <c r="B162" s="2" t="s">
        <v>16</v>
      </c>
      <c r="C162" s="2" t="s">
        <v>157</v>
      </c>
      <c r="D162" s="8">
        <f>DATE(2015,2,9)</f>
        <v>42044</v>
      </c>
      <c r="E162" s="2">
        <v>72.433000000000007</v>
      </c>
      <c r="F162" s="2" t="s">
        <v>156</v>
      </c>
      <c r="G162" s="2">
        <v>3.39</v>
      </c>
      <c r="H162" s="2">
        <v>69.043000000000006</v>
      </c>
    </row>
    <row r="163" spans="1:8">
      <c r="A163" s="2" t="s">
        <v>154</v>
      </c>
      <c r="B163" s="2" t="s">
        <v>16</v>
      </c>
      <c r="C163" s="2" t="s">
        <v>157</v>
      </c>
      <c r="D163" s="8">
        <f>DATE(2015,3,19)</f>
        <v>42082</v>
      </c>
      <c r="E163" s="2">
        <v>72.433000000000007</v>
      </c>
      <c r="F163" s="2" t="s">
        <v>156</v>
      </c>
      <c r="G163" s="2">
        <v>3.66</v>
      </c>
      <c r="H163" s="2">
        <v>68.772999999999996</v>
      </c>
    </row>
    <row r="164" spans="1:8">
      <c r="A164" s="2" t="s">
        <v>154</v>
      </c>
      <c r="B164" s="2" t="s">
        <v>16</v>
      </c>
      <c r="C164" s="2" t="s">
        <v>157</v>
      </c>
      <c r="D164" s="8">
        <f>DATE(2015,4,17)</f>
        <v>42111</v>
      </c>
      <c r="E164" s="2">
        <v>72.433000000000007</v>
      </c>
      <c r="F164" s="2" t="s">
        <v>156</v>
      </c>
      <c r="G164" s="2">
        <v>3.79</v>
      </c>
      <c r="H164" s="2">
        <v>68.643000000000001</v>
      </c>
    </row>
    <row r="165" spans="1:8">
      <c r="A165" s="2" t="s">
        <v>154</v>
      </c>
      <c r="B165" s="2" t="s">
        <v>16</v>
      </c>
      <c r="C165" s="2" t="s">
        <v>157</v>
      </c>
      <c r="D165" s="8">
        <f>DATE(2015,5,15)</f>
        <v>42139</v>
      </c>
      <c r="E165" s="2">
        <v>72.433000000000007</v>
      </c>
      <c r="F165" s="2" t="s">
        <v>156</v>
      </c>
      <c r="G165" s="2">
        <v>3.74</v>
      </c>
      <c r="H165" s="2">
        <v>68.692999999999998</v>
      </c>
    </row>
    <row r="166" spans="1:8">
      <c r="A166" s="2" t="s">
        <v>154</v>
      </c>
      <c r="B166" s="2" t="s">
        <v>16</v>
      </c>
      <c r="C166" s="2" t="s">
        <v>157</v>
      </c>
      <c r="D166" s="8">
        <f>DATE(2015,6,18)</f>
        <v>42173</v>
      </c>
      <c r="E166" s="2">
        <v>72.433000000000007</v>
      </c>
      <c r="F166" s="2" t="s">
        <v>156</v>
      </c>
      <c r="G166" s="2">
        <v>2.84</v>
      </c>
      <c r="H166" s="2">
        <v>69.593000000000004</v>
      </c>
    </row>
    <row r="167" spans="1:8">
      <c r="A167" s="2" t="s">
        <v>154</v>
      </c>
      <c r="B167" s="2" t="s">
        <v>16</v>
      </c>
      <c r="C167" s="2" t="s">
        <v>157</v>
      </c>
      <c r="D167" s="8">
        <f>DATE(2015,7,30)</f>
        <v>42215</v>
      </c>
      <c r="E167" s="2">
        <v>72.433000000000007</v>
      </c>
      <c r="F167" s="2" t="s">
        <v>156</v>
      </c>
      <c r="G167" s="2">
        <v>3.64</v>
      </c>
      <c r="H167" s="2">
        <v>68.793000000000006</v>
      </c>
    </row>
    <row r="168" spans="1:8">
      <c r="A168" s="2" t="s">
        <v>154</v>
      </c>
      <c r="B168" s="2" t="s">
        <v>16</v>
      </c>
      <c r="C168" s="2" t="s">
        <v>157</v>
      </c>
      <c r="D168" s="8">
        <f>DATE(2015,9,2)</f>
        <v>42249</v>
      </c>
      <c r="E168" s="2">
        <v>72.433000000000007</v>
      </c>
      <c r="F168" s="2" t="s">
        <v>156</v>
      </c>
      <c r="G168" s="2">
        <v>3.76</v>
      </c>
      <c r="H168" s="2">
        <v>68.673000000000002</v>
      </c>
    </row>
    <row r="169" spans="1:8">
      <c r="A169" s="2" t="s">
        <v>154</v>
      </c>
      <c r="B169" s="2" t="s">
        <v>16</v>
      </c>
      <c r="C169" s="2" t="s">
        <v>157</v>
      </c>
      <c r="D169" s="8">
        <f>DATE(2015,10,13)</f>
        <v>42290</v>
      </c>
      <c r="E169" s="2">
        <v>72.433000000000007</v>
      </c>
      <c r="F169" s="2" t="s">
        <v>156</v>
      </c>
      <c r="G169" s="2">
        <v>3.1</v>
      </c>
      <c r="H169" s="2">
        <v>69.332999999999998</v>
      </c>
    </row>
    <row r="170" spans="1:8">
      <c r="A170" s="2" t="s">
        <v>154</v>
      </c>
      <c r="B170" s="2" t="s">
        <v>16</v>
      </c>
      <c r="C170" s="2" t="s">
        <v>157</v>
      </c>
      <c r="D170" s="8">
        <f>DATE(2015,11,9)</f>
        <v>42317</v>
      </c>
      <c r="E170" s="2">
        <v>72.433000000000007</v>
      </c>
      <c r="F170" s="2" t="s">
        <v>156</v>
      </c>
      <c r="G170" s="2">
        <v>3.43</v>
      </c>
      <c r="H170" s="2">
        <v>69.003</v>
      </c>
    </row>
    <row r="171" spans="1:8">
      <c r="A171" s="2" t="s">
        <v>154</v>
      </c>
      <c r="B171" s="2" t="s">
        <v>16</v>
      </c>
      <c r="C171" s="2" t="s">
        <v>157</v>
      </c>
      <c r="D171" s="8">
        <f>DATE(2015,12,17)</f>
        <v>42355</v>
      </c>
      <c r="E171" s="2">
        <v>72.433000000000007</v>
      </c>
      <c r="F171" s="2" t="s">
        <v>156</v>
      </c>
      <c r="G171" s="2">
        <v>3.9</v>
      </c>
      <c r="H171" s="2">
        <v>68.533000000000001</v>
      </c>
    </row>
    <row r="172" spans="1:8">
      <c r="A172" s="2" t="s">
        <v>154</v>
      </c>
      <c r="B172" s="2" t="s">
        <v>16</v>
      </c>
      <c r="C172" s="2" t="s">
        <v>157</v>
      </c>
      <c r="D172" s="8">
        <f>DATE(2016,1,15)</f>
        <v>42384</v>
      </c>
      <c r="E172" s="2">
        <v>72.433000000000007</v>
      </c>
      <c r="F172" s="2" t="s">
        <v>156</v>
      </c>
      <c r="G172" s="2">
        <v>3.96</v>
      </c>
      <c r="H172" s="2">
        <v>68.472999999999999</v>
      </c>
    </row>
    <row r="173" spans="1:8">
      <c r="A173" s="2" t="s">
        <v>154</v>
      </c>
      <c r="B173" s="2" t="s">
        <v>16</v>
      </c>
      <c r="C173" s="2" t="s">
        <v>157</v>
      </c>
      <c r="D173" s="8">
        <f>DATE(2016,2,10)</f>
        <v>42410</v>
      </c>
      <c r="E173" s="2">
        <v>72.433000000000007</v>
      </c>
      <c r="F173" s="2" t="s">
        <v>156</v>
      </c>
      <c r="G173" s="2">
        <v>3.66</v>
      </c>
      <c r="H173" s="2">
        <v>68.772999999999996</v>
      </c>
    </row>
    <row r="174" spans="1:8">
      <c r="A174" s="2" t="s">
        <v>154</v>
      </c>
      <c r="B174" s="2" t="s">
        <v>16</v>
      </c>
      <c r="C174" s="2" t="s">
        <v>157</v>
      </c>
      <c r="D174" s="8">
        <f>DATE(2016,3,9)</f>
        <v>42438</v>
      </c>
      <c r="E174" s="2">
        <v>72.433000000000007</v>
      </c>
      <c r="F174" s="2" t="s">
        <v>156</v>
      </c>
      <c r="G174" s="2">
        <v>3.24</v>
      </c>
      <c r="H174" s="2">
        <v>69.192999999999998</v>
      </c>
    </row>
    <row r="175" spans="1:8">
      <c r="A175" s="2" t="s">
        <v>154</v>
      </c>
      <c r="B175" s="2" t="s">
        <v>16</v>
      </c>
      <c r="C175" s="2" t="s">
        <v>157</v>
      </c>
      <c r="D175" s="8">
        <f>DATE(2016,4,7)</f>
        <v>42467</v>
      </c>
      <c r="E175" s="2">
        <v>72.433000000000007</v>
      </c>
      <c r="F175" s="2" t="s">
        <v>156</v>
      </c>
      <c r="G175" s="2">
        <v>3.71</v>
      </c>
      <c r="H175" s="2">
        <v>68.722999999999999</v>
      </c>
    </row>
    <row r="176" spans="1:8">
      <c r="A176" s="2" t="s">
        <v>154</v>
      </c>
      <c r="B176" s="2" t="s">
        <v>16</v>
      </c>
      <c r="C176" s="2" t="s">
        <v>157</v>
      </c>
      <c r="D176" s="8">
        <f>DATE(2016,5,6)</f>
        <v>42496</v>
      </c>
      <c r="E176" s="2">
        <v>72.433000000000007</v>
      </c>
      <c r="F176" s="2" t="s">
        <v>156</v>
      </c>
      <c r="G176" s="2">
        <v>3.88</v>
      </c>
      <c r="H176" s="2">
        <v>68.552999999999997</v>
      </c>
    </row>
    <row r="177" spans="1:8">
      <c r="A177" s="2" t="s">
        <v>154</v>
      </c>
      <c r="B177" s="2" t="s">
        <v>16</v>
      </c>
      <c r="C177" s="2" t="s">
        <v>157</v>
      </c>
      <c r="D177" s="8">
        <f>DATE(2016,6,10)</f>
        <v>42531</v>
      </c>
      <c r="E177" s="2">
        <v>72.433000000000007</v>
      </c>
      <c r="F177" s="2" t="s">
        <v>156</v>
      </c>
      <c r="G177" s="2">
        <v>3.9</v>
      </c>
      <c r="H177" s="2">
        <v>68.533000000000001</v>
      </c>
    </row>
    <row r="178" spans="1:8">
      <c r="A178" s="2" t="s">
        <v>154</v>
      </c>
      <c r="B178" s="2" t="s">
        <v>16</v>
      </c>
      <c r="C178" s="2" t="s">
        <v>157</v>
      </c>
      <c r="D178" s="8">
        <f>DATE(2016,7,8)</f>
        <v>42559</v>
      </c>
      <c r="E178" s="2">
        <v>72.433000000000007</v>
      </c>
      <c r="F178" s="2" t="s">
        <v>156</v>
      </c>
      <c r="G178" s="2">
        <v>3.45</v>
      </c>
      <c r="H178" s="2">
        <v>68.983000000000004</v>
      </c>
    </row>
    <row r="179" spans="1:8">
      <c r="A179" s="2" t="s">
        <v>154</v>
      </c>
      <c r="B179" s="2" t="s">
        <v>16</v>
      </c>
      <c r="C179" s="2" t="s">
        <v>157</v>
      </c>
      <c r="D179" s="8">
        <f>DATE(2016,8,4)</f>
        <v>42586</v>
      </c>
      <c r="E179" s="2">
        <v>72.433000000000007</v>
      </c>
      <c r="F179" s="2" t="s">
        <v>156</v>
      </c>
      <c r="G179" s="2">
        <v>3.37</v>
      </c>
      <c r="H179" s="2">
        <v>69.063000000000002</v>
      </c>
    </row>
    <row r="180" spans="1:8">
      <c r="A180" s="2" t="s">
        <v>154</v>
      </c>
      <c r="B180" s="2" t="s">
        <v>16</v>
      </c>
      <c r="C180" s="2" t="s">
        <v>157</v>
      </c>
      <c r="D180" s="8">
        <f>DATE(2016,9,8)</f>
        <v>42621</v>
      </c>
      <c r="E180" s="2">
        <v>72.433000000000007</v>
      </c>
      <c r="F180" s="2" t="s">
        <v>156</v>
      </c>
      <c r="G180" s="2">
        <v>3.51</v>
      </c>
      <c r="H180" s="2">
        <v>68.923000000000002</v>
      </c>
    </row>
    <row r="181" spans="1:8">
      <c r="A181" s="2" t="s">
        <v>154</v>
      </c>
      <c r="B181" s="2" t="s">
        <v>16</v>
      </c>
      <c r="C181" s="2" t="s">
        <v>157</v>
      </c>
      <c r="D181" s="8">
        <f>DATE(2016,10,7)</f>
        <v>42650</v>
      </c>
      <c r="E181" s="2">
        <v>72.433000000000007</v>
      </c>
      <c r="F181" s="2" t="s">
        <v>156</v>
      </c>
      <c r="G181" s="2">
        <v>3.43</v>
      </c>
      <c r="H181" s="2">
        <v>69.003</v>
      </c>
    </row>
    <row r="182" spans="1:8">
      <c r="A182" s="2" t="s">
        <v>154</v>
      </c>
      <c r="B182" s="2" t="s">
        <v>16</v>
      </c>
      <c r="C182" s="2" t="s">
        <v>157</v>
      </c>
      <c r="D182" s="8">
        <f>DATE(2016,11,15)</f>
        <v>42689</v>
      </c>
      <c r="E182" s="2">
        <v>72.433000000000007</v>
      </c>
      <c r="F182" s="2" t="s">
        <v>156</v>
      </c>
      <c r="G182" s="2">
        <v>3.68</v>
      </c>
      <c r="H182" s="2">
        <v>68.753</v>
      </c>
    </row>
    <row r="183" spans="1:8">
      <c r="A183" s="2" t="s">
        <v>154</v>
      </c>
      <c r="B183" s="2" t="s">
        <v>16</v>
      </c>
      <c r="C183" s="2" t="s">
        <v>157</v>
      </c>
      <c r="D183" s="8">
        <f>DATE(2016,12,12)</f>
        <v>42716</v>
      </c>
      <c r="E183" s="2">
        <v>72.433000000000007</v>
      </c>
      <c r="F183" s="2" t="s">
        <v>156</v>
      </c>
      <c r="G183" s="2">
        <v>3.45</v>
      </c>
      <c r="H183" s="2">
        <v>68.983000000000004</v>
      </c>
    </row>
    <row r="184" spans="1:8">
      <c r="A184" s="2" t="s">
        <v>154</v>
      </c>
      <c r="B184" s="2" t="s">
        <v>23</v>
      </c>
      <c r="C184" s="2" t="s">
        <v>158</v>
      </c>
      <c r="D184" s="8">
        <f>DATE(2015,6,11)</f>
        <v>42166</v>
      </c>
      <c r="E184" s="2">
        <v>71.887</v>
      </c>
      <c r="F184" s="2" t="s">
        <v>156</v>
      </c>
      <c r="G184" s="2">
        <v>11.9</v>
      </c>
      <c r="H184" s="2">
        <v>59.987000000000002</v>
      </c>
    </row>
    <row r="185" spans="1:8">
      <c r="A185" s="2" t="s">
        <v>154</v>
      </c>
      <c r="B185" s="2" t="s">
        <v>23</v>
      </c>
      <c r="C185" s="2" t="s">
        <v>158</v>
      </c>
      <c r="D185" s="8">
        <f>DATE(2015,11,19)</f>
        <v>42327</v>
      </c>
      <c r="E185" s="2">
        <v>71.887</v>
      </c>
      <c r="F185" s="2" t="s">
        <v>156</v>
      </c>
      <c r="G185" s="2">
        <v>12.11</v>
      </c>
      <c r="H185" s="2">
        <v>59.777000000000001</v>
      </c>
    </row>
    <row r="186" spans="1:8">
      <c r="A186" s="2" t="s">
        <v>154</v>
      </c>
      <c r="B186" s="2" t="s">
        <v>23</v>
      </c>
      <c r="C186" s="2" t="s">
        <v>158</v>
      </c>
      <c r="D186" s="8">
        <f>DATE(2016,5,4)</f>
        <v>42494</v>
      </c>
      <c r="E186" s="2">
        <v>71.887</v>
      </c>
      <c r="F186" s="2" t="s">
        <v>156</v>
      </c>
      <c r="G186" s="2">
        <v>12.63</v>
      </c>
      <c r="H186" s="2">
        <v>59.256999999999998</v>
      </c>
    </row>
    <row r="187" spans="1:8">
      <c r="A187" s="2" t="s">
        <v>154</v>
      </c>
      <c r="B187" s="2" t="s">
        <v>23</v>
      </c>
      <c r="C187" s="2" t="s">
        <v>158</v>
      </c>
      <c r="D187" s="8">
        <f>DATE(2016,8,1)</f>
        <v>42583</v>
      </c>
      <c r="E187" s="2">
        <v>71.887</v>
      </c>
      <c r="F187" s="2" t="s">
        <v>156</v>
      </c>
      <c r="G187" s="2">
        <v>12.72</v>
      </c>
      <c r="H187" s="2">
        <v>59.167000000000002</v>
      </c>
    </row>
    <row r="188" spans="1:8">
      <c r="A188" s="2" t="s">
        <v>154</v>
      </c>
      <c r="B188" s="2" t="s">
        <v>23</v>
      </c>
      <c r="C188" s="2" t="s">
        <v>158</v>
      </c>
      <c r="D188" s="8">
        <f>DATE(2016,11,3)</f>
        <v>42677</v>
      </c>
      <c r="E188" s="2">
        <v>71.887</v>
      </c>
      <c r="F188" s="2" t="s">
        <v>156</v>
      </c>
      <c r="G188" s="2">
        <v>11.9</v>
      </c>
      <c r="H188" s="2">
        <v>59.987000000000002</v>
      </c>
    </row>
    <row r="189" spans="1:8">
      <c r="A189" s="2" t="s">
        <v>154</v>
      </c>
      <c r="B189" s="2" t="s">
        <v>23</v>
      </c>
      <c r="C189" s="2" t="s">
        <v>158</v>
      </c>
      <c r="D189" s="8">
        <f>DATE(2016,12,1)</f>
        <v>42705</v>
      </c>
      <c r="E189" s="2">
        <v>71.887</v>
      </c>
      <c r="F189" s="2" t="s">
        <v>156</v>
      </c>
      <c r="G189" s="2">
        <v>12.32</v>
      </c>
      <c r="H189" s="2">
        <v>59.567</v>
      </c>
    </row>
    <row r="190" spans="1:8">
      <c r="A190" s="2" t="s">
        <v>154</v>
      </c>
      <c r="B190" s="2" t="s">
        <v>30</v>
      </c>
      <c r="C190" s="2" t="s">
        <v>159</v>
      </c>
      <c r="D190" s="8">
        <f>DATE(2015,6,9)</f>
        <v>42164</v>
      </c>
      <c r="E190" s="2">
        <v>71.308000000000007</v>
      </c>
      <c r="F190" s="2" t="s">
        <v>156</v>
      </c>
      <c r="G190" s="2">
        <v>5.35</v>
      </c>
      <c r="H190" s="2">
        <v>65.957999999999998</v>
      </c>
    </row>
    <row r="191" spans="1:8">
      <c r="A191" s="2" t="s">
        <v>154</v>
      </c>
      <c r="B191" s="2" t="s">
        <v>30</v>
      </c>
      <c r="C191" s="2" t="s">
        <v>159</v>
      </c>
      <c r="D191" s="8">
        <f>DATE(2015,10,19)</f>
        <v>42296</v>
      </c>
      <c r="E191" s="2">
        <v>71.308000000000007</v>
      </c>
      <c r="F191" s="2" t="s">
        <v>156</v>
      </c>
      <c r="G191" s="2">
        <v>4.83</v>
      </c>
      <c r="H191" s="2">
        <v>66.477999999999994</v>
      </c>
    </row>
    <row r="192" spans="1:8">
      <c r="A192" s="2" t="s">
        <v>154</v>
      </c>
      <c r="B192" s="2" t="s">
        <v>30</v>
      </c>
      <c r="C192" s="2" t="s">
        <v>159</v>
      </c>
      <c r="D192" s="8">
        <f>DATE(2016,2,10)</f>
        <v>42410</v>
      </c>
      <c r="E192" s="2">
        <v>71.308000000000007</v>
      </c>
      <c r="F192" s="2" t="s">
        <v>156</v>
      </c>
      <c r="G192" s="2">
        <v>4.88</v>
      </c>
      <c r="H192" s="2">
        <v>66.427999999999997</v>
      </c>
    </row>
    <row r="193" spans="1:8">
      <c r="A193" s="2" t="s">
        <v>154</v>
      </c>
      <c r="B193" s="2" t="s">
        <v>30</v>
      </c>
      <c r="C193" s="2" t="s">
        <v>159</v>
      </c>
      <c r="D193" s="8">
        <f>DATE(2016,3,9)</f>
        <v>42438</v>
      </c>
      <c r="E193" s="2">
        <v>71.308000000000007</v>
      </c>
      <c r="F193" s="2" t="s">
        <v>156</v>
      </c>
      <c r="G193" s="2">
        <v>5.0199999999999996</v>
      </c>
      <c r="H193" s="2">
        <v>66.287999999999997</v>
      </c>
    </row>
    <row r="194" spans="1:8">
      <c r="A194" s="2" t="s">
        <v>154</v>
      </c>
      <c r="B194" s="2" t="s">
        <v>30</v>
      </c>
      <c r="C194" s="2" t="s">
        <v>159</v>
      </c>
      <c r="D194" s="8">
        <f>DATE(2016,4,8)</f>
        <v>42468</v>
      </c>
      <c r="E194" s="2">
        <v>71.308000000000007</v>
      </c>
      <c r="F194" s="2" t="s">
        <v>156</v>
      </c>
      <c r="G194" s="2">
        <v>4.95</v>
      </c>
      <c r="H194" s="2">
        <v>66.358000000000004</v>
      </c>
    </row>
    <row r="195" spans="1:8">
      <c r="A195" s="2" t="s">
        <v>154</v>
      </c>
      <c r="B195" s="2" t="s">
        <v>30</v>
      </c>
      <c r="C195" s="2" t="s">
        <v>159</v>
      </c>
      <c r="D195" s="8">
        <f>DATE(2016,5,11)</f>
        <v>42501</v>
      </c>
      <c r="E195" s="2">
        <v>71.308000000000007</v>
      </c>
      <c r="F195" s="2" t="s">
        <v>156</v>
      </c>
      <c r="G195" s="2">
        <v>4.96</v>
      </c>
      <c r="H195" s="2">
        <v>66.347999999999999</v>
      </c>
    </row>
    <row r="196" spans="1:8">
      <c r="A196" s="2" t="s">
        <v>154</v>
      </c>
      <c r="B196" s="2" t="s">
        <v>30</v>
      </c>
      <c r="C196" s="2" t="s">
        <v>159</v>
      </c>
      <c r="D196" s="8">
        <f>DATE(2016,6,10)</f>
        <v>42531</v>
      </c>
      <c r="E196" s="2">
        <v>71.308000000000007</v>
      </c>
      <c r="F196" s="2" t="s">
        <v>156</v>
      </c>
      <c r="G196" s="2">
        <v>4.66</v>
      </c>
      <c r="H196" s="2">
        <v>66.647999999999996</v>
      </c>
    </row>
    <row r="197" spans="1:8">
      <c r="A197" s="2" t="s">
        <v>154</v>
      </c>
      <c r="B197" s="2" t="s">
        <v>30</v>
      </c>
      <c r="C197" s="2" t="s">
        <v>159</v>
      </c>
      <c r="D197" s="8">
        <f>DATE(2016,7,8)</f>
        <v>42559</v>
      </c>
      <c r="E197" s="2">
        <v>71.308000000000007</v>
      </c>
      <c r="F197" s="2" t="s">
        <v>156</v>
      </c>
      <c r="G197" s="2">
        <v>4.84</v>
      </c>
      <c r="H197" s="2">
        <v>66.468000000000004</v>
      </c>
    </row>
    <row r="198" spans="1:8">
      <c r="A198" s="2" t="s">
        <v>154</v>
      </c>
      <c r="B198" s="2" t="s">
        <v>30</v>
      </c>
      <c r="C198" s="2" t="s">
        <v>159</v>
      </c>
      <c r="D198" s="8">
        <f>DATE(2016,8,4)</f>
        <v>42586</v>
      </c>
      <c r="E198" s="2">
        <v>71.308000000000007</v>
      </c>
      <c r="F198" s="2" t="s">
        <v>156</v>
      </c>
      <c r="G198" s="2">
        <v>4.7699999999999996</v>
      </c>
      <c r="H198" s="2">
        <v>66.537999999999997</v>
      </c>
    </row>
    <row r="199" spans="1:8">
      <c r="A199" s="2" t="s">
        <v>154</v>
      </c>
      <c r="B199" s="2" t="s">
        <v>30</v>
      </c>
      <c r="C199" s="2" t="s">
        <v>159</v>
      </c>
      <c r="D199" s="8">
        <f>DATE(2016,9,8)</f>
        <v>42621</v>
      </c>
      <c r="E199" s="2">
        <v>71.308000000000007</v>
      </c>
      <c r="F199" s="2" t="s">
        <v>156</v>
      </c>
      <c r="G199" s="2">
        <v>4.72</v>
      </c>
      <c r="H199" s="2">
        <v>66.587999999999994</v>
      </c>
    </row>
    <row r="200" spans="1:8">
      <c r="A200" s="2" t="s">
        <v>154</v>
      </c>
      <c r="B200" s="2" t="s">
        <v>30</v>
      </c>
      <c r="C200" s="2" t="s">
        <v>159</v>
      </c>
      <c r="D200" s="8">
        <f>DATE(2016,10,7)</f>
        <v>42650</v>
      </c>
      <c r="E200" s="2">
        <v>71.308000000000007</v>
      </c>
      <c r="F200" s="2" t="s">
        <v>156</v>
      </c>
      <c r="G200" s="2">
        <v>4.8099999999999996</v>
      </c>
      <c r="H200" s="2">
        <v>66.498000000000005</v>
      </c>
    </row>
    <row r="201" spans="1:8">
      <c r="A201" s="2" t="s">
        <v>154</v>
      </c>
      <c r="B201" s="2" t="s">
        <v>30</v>
      </c>
      <c r="C201" s="2" t="s">
        <v>159</v>
      </c>
      <c r="D201" s="8">
        <f>DATE(2016,11,8)</f>
        <v>42682</v>
      </c>
      <c r="E201" s="2">
        <v>71.308000000000007</v>
      </c>
      <c r="F201" s="2" t="s">
        <v>156</v>
      </c>
      <c r="G201" s="2">
        <v>4.84</v>
      </c>
      <c r="H201" s="2">
        <v>66.468000000000004</v>
      </c>
    </row>
    <row r="202" spans="1:8">
      <c r="A202" s="2" t="s">
        <v>154</v>
      </c>
      <c r="B202" s="2" t="s">
        <v>37</v>
      </c>
      <c r="C202" s="2" t="s">
        <v>160</v>
      </c>
      <c r="D202" s="8">
        <f>DATE(2015,6,11)</f>
        <v>42166</v>
      </c>
      <c r="E202" s="2">
        <v>61.881</v>
      </c>
      <c r="F202" s="2" t="s">
        <v>156</v>
      </c>
      <c r="G202" s="2">
        <v>6.09</v>
      </c>
      <c r="H202" s="2">
        <v>55.790999999999997</v>
      </c>
    </row>
    <row r="203" spans="1:8">
      <c r="A203" s="2" t="s">
        <v>154</v>
      </c>
      <c r="B203" s="2" t="s">
        <v>37</v>
      </c>
      <c r="C203" s="2" t="s">
        <v>160</v>
      </c>
      <c r="D203" s="8">
        <f>DATE(2015,8,26)</f>
        <v>42242</v>
      </c>
      <c r="E203" s="2">
        <v>61.881</v>
      </c>
      <c r="F203" s="2" t="s">
        <v>156</v>
      </c>
      <c r="G203" s="2">
        <v>5.8</v>
      </c>
      <c r="H203" s="2">
        <v>56.081000000000003</v>
      </c>
    </row>
    <row r="204" spans="1:8">
      <c r="A204" s="2" t="s">
        <v>154</v>
      </c>
      <c r="B204" s="2" t="s">
        <v>37</v>
      </c>
      <c r="C204" s="2" t="s">
        <v>160</v>
      </c>
      <c r="D204" s="8">
        <f>DATE(2015,11,19)</f>
        <v>42327</v>
      </c>
      <c r="E204" s="2">
        <v>61.881</v>
      </c>
      <c r="F204" s="2" t="s">
        <v>156</v>
      </c>
      <c r="G204" s="2">
        <v>5.97</v>
      </c>
      <c r="H204" s="2">
        <v>55.911000000000001</v>
      </c>
    </row>
    <row r="205" spans="1:8">
      <c r="A205" s="2" t="s">
        <v>154</v>
      </c>
      <c r="B205" s="2" t="s">
        <v>37</v>
      </c>
      <c r="C205" s="2" t="s">
        <v>160</v>
      </c>
      <c r="D205" s="8">
        <f>DATE(2016,5,4)</f>
        <v>42494</v>
      </c>
      <c r="E205" s="2">
        <v>61.881</v>
      </c>
      <c r="F205" s="2" t="s">
        <v>156</v>
      </c>
      <c r="G205" s="2">
        <v>8.35</v>
      </c>
      <c r="H205" s="2">
        <v>53.530999999999999</v>
      </c>
    </row>
    <row r="206" spans="1:8">
      <c r="A206" s="2" t="s">
        <v>154</v>
      </c>
      <c r="B206" s="2" t="s">
        <v>37</v>
      </c>
      <c r="C206" s="2" t="s">
        <v>160</v>
      </c>
      <c r="D206" s="8">
        <f>DATE(2016,11,3)</f>
        <v>42677</v>
      </c>
      <c r="E206" s="2">
        <v>61.881</v>
      </c>
      <c r="F206" s="2" t="s">
        <v>156</v>
      </c>
      <c r="G206" s="2">
        <v>5.68</v>
      </c>
      <c r="H206" s="2">
        <v>56.201000000000001</v>
      </c>
    </row>
    <row r="207" spans="1:8">
      <c r="A207" s="2" t="s">
        <v>154</v>
      </c>
      <c r="B207" s="2" t="s">
        <v>43</v>
      </c>
      <c r="C207" s="2" t="s">
        <v>161</v>
      </c>
      <c r="D207" s="8">
        <f>DATE(2009,3,1)</f>
        <v>39873</v>
      </c>
      <c r="E207" s="2">
        <v>45.232999999999997</v>
      </c>
      <c r="F207" s="2" t="s">
        <v>156</v>
      </c>
      <c r="G207" s="2">
        <v>4.1100000000000003</v>
      </c>
      <c r="H207" s="2">
        <v>41.122999999999998</v>
      </c>
    </row>
    <row r="208" spans="1:8">
      <c r="A208" s="2" t="s">
        <v>154</v>
      </c>
      <c r="B208" s="2" t="s">
        <v>43</v>
      </c>
      <c r="C208" s="2" t="s">
        <v>161</v>
      </c>
      <c r="D208" s="8">
        <f>DATE(2009,6,1)</f>
        <v>39965</v>
      </c>
      <c r="E208" s="2">
        <v>45.232999999999997</v>
      </c>
      <c r="F208" s="2" t="s">
        <v>156</v>
      </c>
      <c r="G208" s="2">
        <v>3.96</v>
      </c>
      <c r="H208" s="2">
        <v>41.273000000000003</v>
      </c>
    </row>
    <row r="209" spans="1:8">
      <c r="A209" s="2" t="s">
        <v>154</v>
      </c>
      <c r="B209" s="2" t="s">
        <v>43</v>
      </c>
      <c r="C209" s="2" t="s">
        <v>161</v>
      </c>
      <c r="D209" s="8">
        <f>DATE(2009,9,1)</f>
        <v>40057</v>
      </c>
      <c r="E209" s="2">
        <v>45.232999999999997</v>
      </c>
      <c r="F209" s="2" t="s">
        <v>156</v>
      </c>
      <c r="G209" s="2">
        <v>5.5</v>
      </c>
      <c r="H209" s="2">
        <v>39.732999999999997</v>
      </c>
    </row>
    <row r="210" spans="1:8">
      <c r="A210" s="2" t="s">
        <v>154</v>
      </c>
      <c r="B210" s="2" t="s">
        <v>43</v>
      </c>
      <c r="C210" s="2" t="s">
        <v>161</v>
      </c>
      <c r="D210" s="8">
        <f>DATE(2014,1,1)</f>
        <v>41640</v>
      </c>
      <c r="E210" s="2">
        <v>45.232999999999997</v>
      </c>
      <c r="F210" s="2" t="s">
        <v>156</v>
      </c>
      <c r="G210" s="2">
        <v>4</v>
      </c>
      <c r="H210" s="2">
        <v>41.232999999999997</v>
      </c>
    </row>
    <row r="211" spans="1:8">
      <c r="A211" s="2" t="s">
        <v>154</v>
      </c>
      <c r="B211" s="2" t="s">
        <v>43</v>
      </c>
      <c r="C211" s="2" t="s">
        <v>161</v>
      </c>
      <c r="D211" s="8">
        <f>DATE(2014,2,1)</f>
        <v>41671</v>
      </c>
      <c r="E211" s="2">
        <v>45.232999999999997</v>
      </c>
      <c r="F211" s="2" t="s">
        <v>156</v>
      </c>
      <c r="G211" s="2">
        <v>3.35</v>
      </c>
      <c r="H211" s="2">
        <v>41.883000000000003</v>
      </c>
    </row>
    <row r="212" spans="1:8">
      <c r="A212" s="2" t="s">
        <v>154</v>
      </c>
      <c r="B212" s="2" t="s">
        <v>43</v>
      </c>
      <c r="C212" s="2" t="s">
        <v>161</v>
      </c>
      <c r="D212" s="8">
        <f>DATE(2014,3,2)</f>
        <v>41700</v>
      </c>
      <c r="E212" s="2">
        <v>45.232999999999997</v>
      </c>
      <c r="F212" s="2" t="s">
        <v>156</v>
      </c>
      <c r="G212" s="2">
        <v>2.95</v>
      </c>
      <c r="H212" s="2">
        <v>42.283000000000001</v>
      </c>
    </row>
    <row r="213" spans="1:8">
      <c r="A213" s="2" t="s">
        <v>154</v>
      </c>
      <c r="B213" s="2" t="s">
        <v>43</v>
      </c>
      <c r="C213" s="2" t="s">
        <v>161</v>
      </c>
      <c r="D213" s="8">
        <f>DATE(2014,4,1)</f>
        <v>41730</v>
      </c>
      <c r="E213" s="2">
        <v>45.232999999999997</v>
      </c>
      <c r="F213" s="2" t="s">
        <v>156</v>
      </c>
      <c r="G213" s="2">
        <v>3</v>
      </c>
      <c r="H213" s="2">
        <v>42.232999999999997</v>
      </c>
    </row>
    <row r="214" spans="1:8">
      <c r="A214" s="2" t="s">
        <v>154</v>
      </c>
      <c r="B214" s="2" t="s">
        <v>43</v>
      </c>
      <c r="C214" s="2" t="s">
        <v>161</v>
      </c>
      <c r="D214" s="8">
        <f>DATE(2014,5,1)</f>
        <v>41760</v>
      </c>
      <c r="E214" s="2">
        <v>45.232999999999997</v>
      </c>
      <c r="F214" s="2" t="s">
        <v>156</v>
      </c>
      <c r="G214" s="2">
        <v>3.9</v>
      </c>
      <c r="H214" s="2">
        <v>41.332999999999998</v>
      </c>
    </row>
    <row r="215" spans="1:8">
      <c r="A215" s="2" t="s">
        <v>154</v>
      </c>
      <c r="B215" s="2" t="s">
        <v>43</v>
      </c>
      <c r="C215" s="2" t="s">
        <v>161</v>
      </c>
      <c r="D215" s="8">
        <f>DATE(2014,6,1)</f>
        <v>41791</v>
      </c>
      <c r="E215" s="2">
        <v>45.232999999999997</v>
      </c>
      <c r="F215" s="2" t="s">
        <v>156</v>
      </c>
      <c r="G215" s="2">
        <v>3.8</v>
      </c>
      <c r="H215" s="2">
        <v>41.433</v>
      </c>
    </row>
    <row r="216" spans="1:8">
      <c r="A216" s="2" t="s">
        <v>154</v>
      </c>
      <c r="B216" s="2" t="s">
        <v>43</v>
      </c>
      <c r="C216" s="2" t="s">
        <v>161</v>
      </c>
      <c r="D216" s="8">
        <f>DATE(2014,7,1)</f>
        <v>41821</v>
      </c>
      <c r="E216" s="2">
        <v>45.232999999999997</v>
      </c>
      <c r="F216" s="2" t="s">
        <v>156</v>
      </c>
      <c r="G216" s="2">
        <v>4.3</v>
      </c>
      <c r="H216" s="2">
        <v>40.933</v>
      </c>
    </row>
    <row r="217" spans="1:8">
      <c r="A217" s="2" t="s">
        <v>154</v>
      </c>
      <c r="B217" s="2" t="s">
        <v>43</v>
      </c>
      <c r="C217" s="2" t="s">
        <v>161</v>
      </c>
      <c r="D217" s="8">
        <f>DATE(2014,8,1)</f>
        <v>41852</v>
      </c>
      <c r="E217" s="2">
        <v>45.232999999999997</v>
      </c>
      <c r="F217" s="2" t="s">
        <v>156</v>
      </c>
      <c r="G217" s="2">
        <v>4.7</v>
      </c>
      <c r="H217" s="2">
        <v>40.533000000000001</v>
      </c>
    </row>
    <row r="218" spans="1:8">
      <c r="A218" s="2" t="s">
        <v>154</v>
      </c>
      <c r="B218" s="2" t="s">
        <v>43</v>
      </c>
      <c r="C218" s="2" t="s">
        <v>161</v>
      </c>
      <c r="D218" s="8">
        <f>DATE(2015,1,1)</f>
        <v>42005</v>
      </c>
      <c r="E218" s="2">
        <v>45.232999999999997</v>
      </c>
      <c r="F218" s="2" t="s">
        <v>156</v>
      </c>
      <c r="G218" s="2">
        <v>3.98</v>
      </c>
      <c r="H218" s="2">
        <v>41.253</v>
      </c>
    </row>
    <row r="219" spans="1:8">
      <c r="A219" s="2" t="s">
        <v>154</v>
      </c>
      <c r="B219" s="2" t="s">
        <v>43</v>
      </c>
      <c r="C219" s="2" t="s">
        <v>161</v>
      </c>
      <c r="D219" s="8">
        <f>DATE(2015,2,1)</f>
        <v>42036</v>
      </c>
      <c r="E219" s="2">
        <v>45.232999999999997</v>
      </c>
      <c r="F219" s="2" t="s">
        <v>156</v>
      </c>
      <c r="G219" s="2">
        <v>3.85</v>
      </c>
      <c r="H219" s="2">
        <v>41.383000000000003</v>
      </c>
    </row>
    <row r="220" spans="1:8">
      <c r="A220" s="2" t="s">
        <v>154</v>
      </c>
      <c r="B220" s="2" t="s">
        <v>43</v>
      </c>
      <c r="C220" s="2" t="s">
        <v>161</v>
      </c>
      <c r="D220" s="8">
        <f>DATE(2015,3,1)</f>
        <v>42064</v>
      </c>
      <c r="E220" s="2">
        <v>45.232999999999997</v>
      </c>
      <c r="F220" s="2" t="s">
        <v>156</v>
      </c>
      <c r="G220" s="2">
        <v>3.85</v>
      </c>
      <c r="H220" s="2">
        <v>41.383000000000003</v>
      </c>
    </row>
    <row r="221" spans="1:8">
      <c r="A221" s="2" t="s">
        <v>154</v>
      </c>
      <c r="B221" s="2" t="s">
        <v>43</v>
      </c>
      <c r="C221" s="2" t="s">
        <v>161</v>
      </c>
      <c r="D221" s="8">
        <f>DATE(2015,4,1)</f>
        <v>42095</v>
      </c>
      <c r="E221" s="2">
        <v>45.232999999999997</v>
      </c>
      <c r="F221" s="2" t="s">
        <v>156</v>
      </c>
      <c r="G221" s="2">
        <v>3.95</v>
      </c>
      <c r="H221" s="2">
        <v>41.283000000000001</v>
      </c>
    </row>
    <row r="222" spans="1:8">
      <c r="A222" s="2" t="s">
        <v>154</v>
      </c>
      <c r="B222" s="2" t="s">
        <v>43</v>
      </c>
      <c r="C222" s="2" t="s">
        <v>161</v>
      </c>
      <c r="D222" s="8">
        <f>DATE(2015,5,1)</f>
        <v>42125</v>
      </c>
      <c r="E222" s="2">
        <v>45.232999999999997</v>
      </c>
      <c r="F222" s="2" t="s">
        <v>156</v>
      </c>
      <c r="G222" s="2">
        <v>4.2</v>
      </c>
      <c r="H222" s="2">
        <v>41.033000000000001</v>
      </c>
    </row>
    <row r="223" spans="1:8">
      <c r="A223" s="2" t="s">
        <v>154</v>
      </c>
      <c r="B223" s="2" t="s">
        <v>43</v>
      </c>
      <c r="C223" s="2" t="s">
        <v>161</v>
      </c>
      <c r="D223" s="8">
        <f>DATE(2015,6,1)</f>
        <v>42156</v>
      </c>
      <c r="E223" s="2">
        <v>45.232999999999997</v>
      </c>
      <c r="F223" s="2" t="s">
        <v>156</v>
      </c>
      <c r="G223" s="2">
        <v>4.45</v>
      </c>
      <c r="H223" s="2">
        <v>40.783000000000001</v>
      </c>
    </row>
    <row r="224" spans="1:8">
      <c r="A224" s="2" t="s">
        <v>154</v>
      </c>
      <c r="B224" s="2" t="s">
        <v>43</v>
      </c>
      <c r="C224" s="2" t="s">
        <v>161</v>
      </c>
      <c r="D224" s="8">
        <f>DATE(2015,7,1)</f>
        <v>42186</v>
      </c>
      <c r="E224" s="2">
        <v>45.232999999999997</v>
      </c>
      <c r="F224" s="2" t="s">
        <v>156</v>
      </c>
      <c r="G224" s="2">
        <v>4.4000000000000004</v>
      </c>
      <c r="H224" s="2">
        <v>40.832999999999998</v>
      </c>
    </row>
    <row r="225" spans="1:8">
      <c r="A225" s="2" t="s">
        <v>154</v>
      </c>
      <c r="B225" s="2" t="s">
        <v>43</v>
      </c>
      <c r="C225" s="2" t="s">
        <v>161</v>
      </c>
      <c r="D225" s="8">
        <f>DATE(2015,8,1)</f>
        <v>42217</v>
      </c>
      <c r="E225" s="2">
        <v>45.232999999999997</v>
      </c>
      <c r="F225" s="2" t="s">
        <v>156</v>
      </c>
      <c r="G225" s="2">
        <v>4.55</v>
      </c>
      <c r="H225" s="2">
        <v>40.683</v>
      </c>
    </row>
    <row r="226" spans="1:8">
      <c r="A226" s="2" t="s">
        <v>154</v>
      </c>
      <c r="B226" s="2" t="s">
        <v>43</v>
      </c>
      <c r="C226" s="2" t="s">
        <v>161</v>
      </c>
      <c r="D226" s="8">
        <f>DATE(2015,8,27)</f>
        <v>42243</v>
      </c>
      <c r="E226" s="2">
        <v>45.232999999999997</v>
      </c>
      <c r="F226" s="2" t="s">
        <v>156</v>
      </c>
      <c r="G226" s="2">
        <v>4.4800000000000004</v>
      </c>
      <c r="H226" s="2">
        <v>40.753</v>
      </c>
    </row>
    <row r="227" spans="1:8">
      <c r="A227" s="2" t="s">
        <v>154</v>
      </c>
      <c r="B227" s="2" t="s">
        <v>43</v>
      </c>
      <c r="C227" s="2" t="s">
        <v>161</v>
      </c>
      <c r="D227" s="8">
        <f>DATE(2015,9,1)</f>
        <v>42248</v>
      </c>
      <c r="E227" s="2">
        <v>45.232999999999997</v>
      </c>
      <c r="F227" s="2" t="s">
        <v>156</v>
      </c>
      <c r="G227" s="2">
        <v>4.8</v>
      </c>
      <c r="H227" s="2">
        <v>40.433</v>
      </c>
    </row>
    <row r="228" spans="1:8">
      <c r="A228" s="2" t="s">
        <v>154</v>
      </c>
      <c r="B228" s="2" t="s">
        <v>43</v>
      </c>
      <c r="C228" s="2" t="s">
        <v>161</v>
      </c>
      <c r="D228" s="8">
        <f>DATE(2015,10,1)</f>
        <v>42278</v>
      </c>
      <c r="E228" s="2">
        <v>45.232999999999997</v>
      </c>
      <c r="F228" s="2" t="s">
        <v>156</v>
      </c>
      <c r="G228" s="2">
        <v>4.7</v>
      </c>
      <c r="H228" s="2">
        <v>40.533000000000001</v>
      </c>
    </row>
    <row r="229" spans="1:8">
      <c r="A229" s="2" t="s">
        <v>154</v>
      </c>
      <c r="B229" s="2" t="s">
        <v>43</v>
      </c>
      <c r="C229" s="2" t="s">
        <v>161</v>
      </c>
      <c r="D229" s="8">
        <f>DATE(2015,10,29)</f>
        <v>42306</v>
      </c>
      <c r="E229" s="2">
        <v>45.232999999999997</v>
      </c>
      <c r="F229" s="2" t="s">
        <v>156</v>
      </c>
      <c r="G229" s="2">
        <v>4.57</v>
      </c>
      <c r="H229" s="2">
        <v>40.662999999999997</v>
      </c>
    </row>
    <row r="230" spans="1:8">
      <c r="A230" s="2" t="s">
        <v>154</v>
      </c>
      <c r="B230" s="2" t="s">
        <v>43</v>
      </c>
      <c r="C230" s="2" t="s">
        <v>161</v>
      </c>
      <c r="D230" s="8">
        <f>DATE(2015,11,1)</f>
        <v>42309</v>
      </c>
      <c r="E230" s="2">
        <v>45.232999999999997</v>
      </c>
      <c r="F230" s="2" t="s">
        <v>156</v>
      </c>
      <c r="G230" s="2">
        <v>4.7</v>
      </c>
      <c r="H230" s="2">
        <v>40.533000000000001</v>
      </c>
    </row>
    <row r="231" spans="1:8">
      <c r="A231" s="2" t="s">
        <v>154</v>
      </c>
      <c r="B231" s="2" t="s">
        <v>43</v>
      </c>
      <c r="C231" s="2" t="s">
        <v>161</v>
      </c>
      <c r="D231" s="8">
        <f>DATE(2015,12,1)</f>
        <v>42339</v>
      </c>
      <c r="E231" s="2">
        <v>45.232999999999997</v>
      </c>
      <c r="F231" s="2" t="s">
        <v>156</v>
      </c>
      <c r="G231" s="2">
        <v>4.8499999999999996</v>
      </c>
      <c r="H231" s="2">
        <v>40.383000000000003</v>
      </c>
    </row>
    <row r="232" spans="1:8">
      <c r="A232" s="2" t="s">
        <v>154</v>
      </c>
      <c r="B232" s="2" t="s">
        <v>43</v>
      </c>
      <c r="C232" s="2" t="s">
        <v>161</v>
      </c>
      <c r="D232" s="8">
        <f>DATE(2016,1,1)</f>
        <v>42370</v>
      </c>
      <c r="E232" s="2">
        <v>45.232999999999997</v>
      </c>
      <c r="F232" s="2" t="s">
        <v>156</v>
      </c>
      <c r="G232" s="2">
        <v>4.74</v>
      </c>
      <c r="H232" s="2">
        <v>40.493000000000002</v>
      </c>
    </row>
    <row r="233" spans="1:8">
      <c r="A233" s="2" t="s">
        <v>154</v>
      </c>
      <c r="B233" s="2" t="s">
        <v>43</v>
      </c>
      <c r="C233" s="2" t="s">
        <v>161</v>
      </c>
      <c r="D233" s="8">
        <f>DATE(2016,2,1)</f>
        <v>42401</v>
      </c>
      <c r="E233" s="2">
        <v>45.232999999999997</v>
      </c>
      <c r="F233" s="2" t="s">
        <v>156</v>
      </c>
      <c r="G233" s="2">
        <v>4.6399999999999997</v>
      </c>
      <c r="H233" s="2">
        <v>40.593000000000004</v>
      </c>
    </row>
    <row r="234" spans="1:8">
      <c r="A234" s="2" t="s">
        <v>154</v>
      </c>
      <c r="B234" s="2" t="s">
        <v>43</v>
      </c>
      <c r="C234" s="2" t="s">
        <v>161</v>
      </c>
      <c r="D234" s="8">
        <f>DATE(2016,3,1)</f>
        <v>42430</v>
      </c>
      <c r="E234" s="2">
        <v>45.232999999999997</v>
      </c>
      <c r="F234" s="2" t="s">
        <v>156</v>
      </c>
      <c r="G234" s="2">
        <v>4.34</v>
      </c>
      <c r="H234" s="2">
        <v>40.893000000000001</v>
      </c>
    </row>
    <row r="235" spans="1:8">
      <c r="A235" s="2" t="s">
        <v>154</v>
      </c>
      <c r="B235" s="2" t="s">
        <v>43</v>
      </c>
      <c r="C235" s="2" t="s">
        <v>161</v>
      </c>
      <c r="D235" s="8">
        <f>DATE(2016,4,1)</f>
        <v>42461</v>
      </c>
      <c r="E235" s="2">
        <v>45.232999999999997</v>
      </c>
      <c r="F235" s="2" t="s">
        <v>156</v>
      </c>
      <c r="G235" s="2">
        <v>4.6399999999999997</v>
      </c>
      <c r="H235" s="2">
        <v>40.593000000000004</v>
      </c>
    </row>
    <row r="236" spans="1:8">
      <c r="A236" s="2" t="s">
        <v>154</v>
      </c>
      <c r="B236" s="2" t="s">
        <v>43</v>
      </c>
      <c r="C236" s="2" t="s">
        <v>161</v>
      </c>
      <c r="D236" s="8">
        <f>DATE(2016,4,20)</f>
        <v>42480</v>
      </c>
      <c r="E236" s="2">
        <v>45.232999999999997</v>
      </c>
      <c r="F236" s="2" t="s">
        <v>156</v>
      </c>
      <c r="G236" s="2">
        <v>4.5999999999999996</v>
      </c>
      <c r="H236" s="2">
        <v>40.633000000000003</v>
      </c>
    </row>
    <row r="237" spans="1:8">
      <c r="A237" s="2" t="s">
        <v>154</v>
      </c>
      <c r="B237" s="2" t="s">
        <v>43</v>
      </c>
      <c r="C237" s="2" t="s">
        <v>161</v>
      </c>
      <c r="D237" s="8">
        <f>DATE(2016,5,1)</f>
        <v>42491</v>
      </c>
      <c r="E237" s="2">
        <v>45.232999999999997</v>
      </c>
      <c r="F237" s="2" t="s">
        <v>156</v>
      </c>
      <c r="G237" s="2">
        <v>4.6399999999999997</v>
      </c>
      <c r="H237" s="2">
        <v>40.593000000000004</v>
      </c>
    </row>
    <row r="238" spans="1:8">
      <c r="A238" s="2" t="s">
        <v>154</v>
      </c>
      <c r="B238" s="2" t="s">
        <v>43</v>
      </c>
      <c r="C238" s="2" t="s">
        <v>161</v>
      </c>
      <c r="D238" s="8">
        <f>DATE(2016,6,1)</f>
        <v>42522</v>
      </c>
      <c r="E238" s="2">
        <v>45.232999999999997</v>
      </c>
      <c r="F238" s="2" t="s">
        <v>156</v>
      </c>
      <c r="G238" s="2">
        <v>4.74</v>
      </c>
      <c r="H238" s="2">
        <v>40.493000000000002</v>
      </c>
    </row>
    <row r="239" spans="1:8">
      <c r="A239" s="2" t="s">
        <v>154</v>
      </c>
      <c r="B239" s="2" t="s">
        <v>43</v>
      </c>
      <c r="C239" s="2" t="s">
        <v>161</v>
      </c>
      <c r="D239" s="8">
        <f>DATE(2016,7,1)</f>
        <v>42552</v>
      </c>
      <c r="E239" s="2">
        <v>45.232999999999997</v>
      </c>
      <c r="F239" s="2" t="s">
        <v>156</v>
      </c>
      <c r="G239" s="2">
        <v>4.74</v>
      </c>
      <c r="H239" s="2">
        <v>40.493000000000002</v>
      </c>
    </row>
    <row r="240" spans="1:8">
      <c r="A240" s="2" t="s">
        <v>154</v>
      </c>
      <c r="B240" s="2" t="s">
        <v>43</v>
      </c>
      <c r="C240" s="2" t="s">
        <v>161</v>
      </c>
      <c r="D240" s="8">
        <f>DATE(2016,8,1)</f>
        <v>42583</v>
      </c>
      <c r="E240" s="2">
        <v>45.232999999999997</v>
      </c>
      <c r="F240" s="2" t="s">
        <v>156</v>
      </c>
      <c r="G240" s="2">
        <v>4.9400000000000004</v>
      </c>
      <c r="H240" s="2">
        <v>40.292999999999999</v>
      </c>
    </row>
    <row r="241" spans="1:8">
      <c r="A241" s="2" t="s">
        <v>154</v>
      </c>
      <c r="B241" s="2" t="s">
        <v>43</v>
      </c>
      <c r="C241" s="2" t="s">
        <v>161</v>
      </c>
      <c r="D241" s="8">
        <f>DATE(2016,9,1)</f>
        <v>42614</v>
      </c>
      <c r="E241" s="2">
        <v>45.232999999999997</v>
      </c>
      <c r="F241" s="2" t="s">
        <v>156</v>
      </c>
      <c r="G241" s="2">
        <v>4.59</v>
      </c>
      <c r="H241" s="2">
        <v>40.643000000000001</v>
      </c>
    </row>
    <row r="242" spans="1:8">
      <c r="A242" s="2" t="s">
        <v>154</v>
      </c>
      <c r="B242" s="2" t="s">
        <v>43</v>
      </c>
      <c r="C242" s="2" t="s">
        <v>161</v>
      </c>
      <c r="D242" s="8">
        <f>DATE(2016,10,19)</f>
        <v>42662</v>
      </c>
      <c r="E242" s="2">
        <v>45.232999999999997</v>
      </c>
      <c r="F242" s="2" t="s">
        <v>156</v>
      </c>
      <c r="G242" s="2">
        <v>4.66</v>
      </c>
      <c r="H242" s="2">
        <v>40.573</v>
      </c>
    </row>
    <row r="243" spans="1:8">
      <c r="A243" s="2" t="s">
        <v>154</v>
      </c>
      <c r="B243" s="2" t="s">
        <v>43</v>
      </c>
      <c r="C243" s="2" t="s">
        <v>161</v>
      </c>
      <c r="D243" s="8">
        <f>DATE(2016,11,1)</f>
        <v>42675</v>
      </c>
      <c r="E243" s="2">
        <v>45.232999999999997</v>
      </c>
      <c r="F243" s="2" t="s">
        <v>156</v>
      </c>
      <c r="G243" s="2">
        <v>4.4400000000000004</v>
      </c>
      <c r="H243" s="2">
        <v>40.792999999999999</v>
      </c>
    </row>
    <row r="244" spans="1:8">
      <c r="A244" s="2" t="s">
        <v>154</v>
      </c>
      <c r="B244" s="2" t="s">
        <v>43</v>
      </c>
      <c r="C244" s="2" t="s">
        <v>161</v>
      </c>
      <c r="D244" s="8">
        <f>DATE(2016,12,1)</f>
        <v>42705</v>
      </c>
      <c r="E244" s="2">
        <v>45.232999999999997</v>
      </c>
      <c r="F244" s="2" t="s">
        <v>156</v>
      </c>
      <c r="G244" s="2">
        <v>4.9400000000000004</v>
      </c>
      <c r="H244" s="2">
        <v>40.292999999999999</v>
      </c>
    </row>
    <row r="245" spans="1:8">
      <c r="A245" s="2" t="s">
        <v>154</v>
      </c>
      <c r="B245" s="2" t="s">
        <v>50</v>
      </c>
      <c r="C245" s="2" t="s">
        <v>162</v>
      </c>
      <c r="D245" s="8">
        <f>DATE(2006,10,1)</f>
        <v>38991</v>
      </c>
      <c r="E245" s="2">
        <v>63.134999999999998</v>
      </c>
      <c r="F245" s="2" t="s">
        <v>156</v>
      </c>
      <c r="G245" s="2">
        <v>7.8</v>
      </c>
      <c r="H245" s="2">
        <v>55.335000000000001</v>
      </c>
    </row>
    <row r="246" spans="1:8">
      <c r="A246" s="2" t="s">
        <v>154</v>
      </c>
      <c r="B246" s="2" t="s">
        <v>50</v>
      </c>
      <c r="C246" s="2" t="s">
        <v>162</v>
      </c>
      <c r="D246" s="8">
        <f>DATE(2007,2,1)</f>
        <v>39114</v>
      </c>
      <c r="E246" s="2">
        <v>63.134999999999998</v>
      </c>
      <c r="F246" s="2" t="s">
        <v>156</v>
      </c>
      <c r="G246" s="2">
        <v>7.8</v>
      </c>
      <c r="H246" s="2">
        <v>55.335000000000001</v>
      </c>
    </row>
    <row r="247" spans="1:8">
      <c r="A247" s="2" t="s">
        <v>154</v>
      </c>
      <c r="B247" s="2" t="s">
        <v>50</v>
      </c>
      <c r="C247" s="2" t="s">
        <v>162</v>
      </c>
      <c r="D247" s="8">
        <f>DATE(2007,3,1)</f>
        <v>39142</v>
      </c>
      <c r="E247" s="2">
        <v>63.134999999999998</v>
      </c>
      <c r="F247" s="2" t="s">
        <v>156</v>
      </c>
      <c r="G247" s="2">
        <v>8</v>
      </c>
      <c r="H247" s="2">
        <v>55.134999999999998</v>
      </c>
    </row>
    <row r="248" spans="1:8">
      <c r="A248" s="2" t="s">
        <v>154</v>
      </c>
      <c r="B248" s="2" t="s">
        <v>50</v>
      </c>
      <c r="C248" s="2" t="s">
        <v>162</v>
      </c>
      <c r="D248" s="8">
        <f>DATE(2007,4,1)</f>
        <v>39173</v>
      </c>
      <c r="E248" s="2">
        <v>63.134999999999998</v>
      </c>
      <c r="F248" s="2" t="s">
        <v>156</v>
      </c>
      <c r="G248" s="2">
        <v>8.0500000000000007</v>
      </c>
      <c r="H248" s="2">
        <v>55.085000000000001</v>
      </c>
    </row>
    <row r="249" spans="1:8">
      <c r="A249" s="2" t="s">
        <v>154</v>
      </c>
      <c r="B249" s="2" t="s">
        <v>50</v>
      </c>
      <c r="C249" s="2" t="s">
        <v>162</v>
      </c>
      <c r="D249" s="8">
        <f>DATE(2007,5,1)</f>
        <v>39203</v>
      </c>
      <c r="E249" s="2">
        <v>63.134999999999998</v>
      </c>
      <c r="F249" s="2" t="s">
        <v>156</v>
      </c>
      <c r="G249" s="2">
        <v>8.1</v>
      </c>
      <c r="H249" s="2">
        <v>55.034999999999997</v>
      </c>
    </row>
    <row r="250" spans="1:8">
      <c r="A250" s="2" t="s">
        <v>154</v>
      </c>
      <c r="B250" s="2" t="s">
        <v>50</v>
      </c>
      <c r="C250" s="2" t="s">
        <v>162</v>
      </c>
      <c r="D250" s="8">
        <f>DATE(2007,6,1)</f>
        <v>39234</v>
      </c>
      <c r="E250" s="2">
        <v>63.134999999999998</v>
      </c>
      <c r="F250" s="2" t="s">
        <v>156</v>
      </c>
      <c r="G250" s="2">
        <v>8.1</v>
      </c>
      <c r="H250" s="2">
        <v>55.034999999999997</v>
      </c>
    </row>
    <row r="251" spans="1:8">
      <c r="A251" s="2" t="s">
        <v>154</v>
      </c>
      <c r="B251" s="2" t="s">
        <v>50</v>
      </c>
      <c r="C251" s="2" t="s">
        <v>162</v>
      </c>
      <c r="D251" s="8">
        <f>DATE(2007,7,1)</f>
        <v>39264</v>
      </c>
      <c r="E251" s="2">
        <v>63.134999999999998</v>
      </c>
      <c r="F251" s="2" t="s">
        <v>156</v>
      </c>
      <c r="G251" s="2">
        <v>7.9</v>
      </c>
      <c r="H251" s="2">
        <v>55.234999999999999</v>
      </c>
    </row>
    <row r="252" spans="1:8">
      <c r="A252" s="2" t="s">
        <v>154</v>
      </c>
      <c r="B252" s="2" t="s">
        <v>50</v>
      </c>
      <c r="C252" s="2" t="s">
        <v>162</v>
      </c>
      <c r="D252" s="8">
        <f>DATE(2007,9,1)</f>
        <v>39326</v>
      </c>
      <c r="E252" s="2">
        <v>63.134999999999998</v>
      </c>
      <c r="F252" s="2" t="s">
        <v>156</v>
      </c>
      <c r="G252" s="2">
        <v>7.75</v>
      </c>
      <c r="H252" s="2">
        <v>55.384999999999998</v>
      </c>
    </row>
    <row r="253" spans="1:8">
      <c r="A253" s="2" t="s">
        <v>154</v>
      </c>
      <c r="B253" s="2" t="s">
        <v>50</v>
      </c>
      <c r="C253" s="2" t="s">
        <v>162</v>
      </c>
      <c r="D253" s="8">
        <f>DATE(2007,10,1)</f>
        <v>39356</v>
      </c>
      <c r="E253" s="2">
        <v>63.134999999999998</v>
      </c>
      <c r="F253" s="2" t="s">
        <v>156</v>
      </c>
      <c r="G253" s="2">
        <v>7.6</v>
      </c>
      <c r="H253" s="2">
        <v>55.534999999999997</v>
      </c>
    </row>
    <row r="254" spans="1:8">
      <c r="A254" s="2" t="s">
        <v>154</v>
      </c>
      <c r="B254" s="2" t="s">
        <v>50</v>
      </c>
      <c r="C254" s="2" t="s">
        <v>162</v>
      </c>
      <c r="D254" s="8">
        <f>DATE(2007,11,1)</f>
        <v>39387</v>
      </c>
      <c r="E254" s="2">
        <v>63.134999999999998</v>
      </c>
      <c r="F254" s="2" t="s">
        <v>156</v>
      </c>
      <c r="G254" s="2">
        <v>7.65</v>
      </c>
      <c r="H254" s="2">
        <v>55.484999999999999</v>
      </c>
    </row>
    <row r="255" spans="1:8">
      <c r="A255" s="2" t="s">
        <v>154</v>
      </c>
      <c r="B255" s="2" t="s">
        <v>50</v>
      </c>
      <c r="C255" s="2" t="s">
        <v>162</v>
      </c>
      <c r="D255" s="8">
        <f>DATE(2007,12,1)</f>
        <v>39417</v>
      </c>
      <c r="E255" s="2">
        <v>63.134999999999998</v>
      </c>
      <c r="F255" s="2" t="s">
        <v>156</v>
      </c>
      <c r="G255" s="2">
        <v>7.65</v>
      </c>
      <c r="H255" s="2">
        <v>55.484999999999999</v>
      </c>
    </row>
    <row r="256" spans="1:8">
      <c r="A256" s="2" t="s">
        <v>154</v>
      </c>
      <c r="B256" s="2" t="s">
        <v>50</v>
      </c>
      <c r="C256" s="2" t="s">
        <v>162</v>
      </c>
      <c r="D256" s="8">
        <f>DATE(2008,1,1)</f>
        <v>39448</v>
      </c>
      <c r="E256" s="2">
        <v>63.134999999999998</v>
      </c>
      <c r="F256" s="2" t="s">
        <v>156</v>
      </c>
      <c r="G256" s="2">
        <v>7.8</v>
      </c>
      <c r="H256" s="2">
        <v>55.335000000000001</v>
      </c>
    </row>
    <row r="257" spans="1:8">
      <c r="A257" s="2" t="s">
        <v>154</v>
      </c>
      <c r="B257" s="2" t="s">
        <v>50</v>
      </c>
      <c r="C257" s="2" t="s">
        <v>162</v>
      </c>
      <c r="D257" s="8">
        <f>DATE(2008,2,1)</f>
        <v>39479</v>
      </c>
      <c r="E257" s="2">
        <v>63.134999999999998</v>
      </c>
      <c r="F257" s="2" t="s">
        <v>156</v>
      </c>
      <c r="G257" s="2">
        <v>7.75</v>
      </c>
      <c r="H257" s="2">
        <v>55.384999999999998</v>
      </c>
    </row>
    <row r="258" spans="1:8">
      <c r="A258" s="2" t="s">
        <v>154</v>
      </c>
      <c r="B258" s="2" t="s">
        <v>50</v>
      </c>
      <c r="C258" s="2" t="s">
        <v>162</v>
      </c>
      <c r="D258" s="8">
        <f>DATE(2008,3,1)</f>
        <v>39508</v>
      </c>
      <c r="E258" s="2">
        <v>63.134999999999998</v>
      </c>
      <c r="F258" s="2" t="s">
        <v>156</v>
      </c>
      <c r="G258" s="2">
        <v>7.8</v>
      </c>
      <c r="H258" s="2">
        <v>55.335000000000001</v>
      </c>
    </row>
    <row r="259" spans="1:8">
      <c r="A259" s="2" t="s">
        <v>154</v>
      </c>
      <c r="B259" s="2" t="s">
        <v>50</v>
      </c>
      <c r="C259" s="2" t="s">
        <v>162</v>
      </c>
      <c r="D259" s="8">
        <f>DATE(2009,1,1)</f>
        <v>39814</v>
      </c>
      <c r="E259" s="2">
        <v>63.134999999999998</v>
      </c>
      <c r="F259" s="2" t="s">
        <v>156</v>
      </c>
      <c r="G259" s="2">
        <v>7.55</v>
      </c>
      <c r="H259" s="2">
        <v>55.585000000000001</v>
      </c>
    </row>
    <row r="260" spans="1:8">
      <c r="A260" s="2" t="s">
        <v>154</v>
      </c>
      <c r="B260" s="2" t="s">
        <v>50</v>
      </c>
      <c r="C260" s="2" t="s">
        <v>162</v>
      </c>
      <c r="D260" s="8">
        <f>DATE(2009,2,1)</f>
        <v>39845</v>
      </c>
      <c r="E260" s="2">
        <v>63.134999999999998</v>
      </c>
      <c r="F260" s="2" t="s">
        <v>156</v>
      </c>
      <c r="G260" s="2">
        <v>7.62</v>
      </c>
      <c r="H260" s="2">
        <v>55.515000000000001</v>
      </c>
    </row>
    <row r="261" spans="1:8">
      <c r="A261" s="2" t="s">
        <v>154</v>
      </c>
      <c r="B261" s="2" t="s">
        <v>50</v>
      </c>
      <c r="C261" s="2" t="s">
        <v>162</v>
      </c>
      <c r="D261" s="8">
        <f>DATE(2009,3,1)</f>
        <v>39873</v>
      </c>
      <c r="E261" s="2">
        <v>63.134999999999998</v>
      </c>
      <c r="F261" s="2" t="s">
        <v>156</v>
      </c>
      <c r="G261" s="2">
        <v>7.53</v>
      </c>
      <c r="H261" s="2">
        <v>55.604999999999997</v>
      </c>
    </row>
    <row r="262" spans="1:8">
      <c r="A262" s="2" t="s">
        <v>154</v>
      </c>
      <c r="B262" s="2" t="s">
        <v>50</v>
      </c>
      <c r="C262" s="2" t="s">
        <v>162</v>
      </c>
      <c r="D262" s="8">
        <f>DATE(2009,4,1)</f>
        <v>39904</v>
      </c>
      <c r="E262" s="2">
        <v>63.134999999999998</v>
      </c>
      <c r="F262" s="2" t="s">
        <v>156</v>
      </c>
      <c r="G262" s="2">
        <v>7.55</v>
      </c>
      <c r="H262" s="2">
        <v>55.585000000000001</v>
      </c>
    </row>
    <row r="263" spans="1:8">
      <c r="A263" s="2" t="s">
        <v>154</v>
      </c>
      <c r="B263" s="2" t="s">
        <v>50</v>
      </c>
      <c r="C263" s="2" t="s">
        <v>162</v>
      </c>
      <c r="D263" s="8">
        <f>DATE(2009,5,1)</f>
        <v>39934</v>
      </c>
      <c r="E263" s="2">
        <v>63.134999999999998</v>
      </c>
      <c r="F263" s="2" t="s">
        <v>156</v>
      </c>
      <c r="G263" s="2">
        <v>7.13</v>
      </c>
      <c r="H263" s="2">
        <v>56.005000000000003</v>
      </c>
    </row>
    <row r="264" spans="1:8">
      <c r="A264" s="2" t="s">
        <v>154</v>
      </c>
      <c r="B264" s="2" t="s">
        <v>50</v>
      </c>
      <c r="C264" s="2" t="s">
        <v>162</v>
      </c>
      <c r="D264" s="8">
        <f>DATE(2009,6,1)</f>
        <v>39965</v>
      </c>
      <c r="E264" s="2">
        <v>63.134999999999998</v>
      </c>
      <c r="F264" s="2" t="s">
        <v>156</v>
      </c>
      <c r="G264" s="2">
        <v>7.02</v>
      </c>
      <c r="H264" s="2">
        <v>56.115000000000002</v>
      </c>
    </row>
    <row r="265" spans="1:8">
      <c r="A265" s="2" t="s">
        <v>154</v>
      </c>
      <c r="B265" s="2" t="s">
        <v>50</v>
      </c>
      <c r="C265" s="2" t="s">
        <v>162</v>
      </c>
      <c r="D265" s="8">
        <f>DATE(2009,7,1)</f>
        <v>39995</v>
      </c>
      <c r="E265" s="2">
        <v>63.134999999999998</v>
      </c>
      <c r="F265" s="2" t="s">
        <v>156</v>
      </c>
      <c r="G265" s="2">
        <v>6.88</v>
      </c>
      <c r="H265" s="2">
        <v>56.255000000000003</v>
      </c>
    </row>
    <row r="266" spans="1:8">
      <c r="A266" s="2" t="s">
        <v>154</v>
      </c>
      <c r="B266" s="2" t="s">
        <v>50</v>
      </c>
      <c r="C266" s="2" t="s">
        <v>162</v>
      </c>
      <c r="D266" s="8">
        <f>DATE(2009,8,1)</f>
        <v>40026</v>
      </c>
      <c r="E266" s="2">
        <v>63.134999999999998</v>
      </c>
      <c r="F266" s="2" t="s">
        <v>156</v>
      </c>
      <c r="G266" s="2">
        <v>7.38</v>
      </c>
      <c r="H266" s="2">
        <v>55.755000000000003</v>
      </c>
    </row>
    <row r="267" spans="1:8">
      <c r="A267" s="2" t="s">
        <v>154</v>
      </c>
      <c r="B267" s="2" t="s">
        <v>50</v>
      </c>
      <c r="C267" s="2" t="s">
        <v>162</v>
      </c>
      <c r="D267" s="8">
        <f>DATE(2009,9,1)</f>
        <v>40057</v>
      </c>
      <c r="E267" s="2">
        <v>63.134999999999998</v>
      </c>
      <c r="F267" s="2" t="s">
        <v>156</v>
      </c>
      <c r="G267" s="2">
        <v>7.1</v>
      </c>
      <c r="H267" s="2">
        <v>56.034999999999997</v>
      </c>
    </row>
    <row r="268" spans="1:8">
      <c r="A268" s="2" t="s">
        <v>154</v>
      </c>
      <c r="B268" s="2" t="s">
        <v>50</v>
      </c>
      <c r="C268" s="2" t="s">
        <v>162</v>
      </c>
      <c r="D268" s="8">
        <f>DATE(2009,10,1)</f>
        <v>40087</v>
      </c>
      <c r="E268" s="2">
        <v>63.134999999999998</v>
      </c>
      <c r="F268" s="2" t="s">
        <v>156</v>
      </c>
      <c r="G268" s="2">
        <v>7.9</v>
      </c>
      <c r="H268" s="2">
        <v>55.234999999999999</v>
      </c>
    </row>
    <row r="269" spans="1:8">
      <c r="A269" s="2" t="s">
        <v>154</v>
      </c>
      <c r="B269" s="2" t="s">
        <v>50</v>
      </c>
      <c r="C269" s="2" t="s">
        <v>162</v>
      </c>
      <c r="D269" s="8">
        <f>DATE(2009,12,1)</f>
        <v>40148</v>
      </c>
      <c r="E269" s="2">
        <v>63.134999999999998</v>
      </c>
      <c r="F269" s="2" t="s">
        <v>156</v>
      </c>
      <c r="G269" s="2">
        <v>7.36</v>
      </c>
      <c r="H269" s="2">
        <v>55.774999999999999</v>
      </c>
    </row>
    <row r="270" spans="1:8">
      <c r="A270" s="2" t="s">
        <v>154</v>
      </c>
      <c r="B270" s="2" t="s">
        <v>50</v>
      </c>
      <c r="C270" s="2" t="s">
        <v>162</v>
      </c>
      <c r="D270" s="8">
        <f>DATE(2010,1,1)</f>
        <v>40179</v>
      </c>
      <c r="E270" s="2">
        <v>63.134999999999998</v>
      </c>
      <c r="F270" s="2" t="s">
        <v>156</v>
      </c>
      <c r="G270" s="2">
        <v>7.2</v>
      </c>
      <c r="H270" s="2">
        <v>55.935000000000002</v>
      </c>
    </row>
    <row r="271" spans="1:8">
      <c r="A271" s="2" t="s">
        <v>154</v>
      </c>
      <c r="B271" s="2" t="s">
        <v>50</v>
      </c>
      <c r="C271" s="2" t="s">
        <v>162</v>
      </c>
      <c r="D271" s="8">
        <f>DATE(2010,2,1)</f>
        <v>40210</v>
      </c>
      <c r="E271" s="2">
        <v>63.134999999999998</v>
      </c>
      <c r="F271" s="2" t="s">
        <v>156</v>
      </c>
      <c r="G271" s="2">
        <v>7.8</v>
      </c>
      <c r="H271" s="2">
        <v>55.335000000000001</v>
      </c>
    </row>
    <row r="272" spans="1:8">
      <c r="A272" s="2" t="s">
        <v>154</v>
      </c>
      <c r="B272" s="2" t="s">
        <v>50</v>
      </c>
      <c r="C272" s="2" t="s">
        <v>162</v>
      </c>
      <c r="D272" s="8">
        <f>DATE(2010,3,1)</f>
        <v>40238</v>
      </c>
      <c r="E272" s="2">
        <v>63.134999999999998</v>
      </c>
      <c r="F272" s="2" t="s">
        <v>156</v>
      </c>
      <c r="G272" s="2">
        <v>7.75</v>
      </c>
      <c r="H272" s="2">
        <v>55.384999999999998</v>
      </c>
    </row>
    <row r="273" spans="1:8">
      <c r="A273" s="2" t="s">
        <v>154</v>
      </c>
      <c r="B273" s="2" t="s">
        <v>50</v>
      </c>
      <c r="C273" s="2" t="s">
        <v>162</v>
      </c>
      <c r="D273" s="8">
        <f>DATE(2010,4,1)</f>
        <v>40269</v>
      </c>
      <c r="E273" s="2">
        <v>63.134999999999998</v>
      </c>
      <c r="F273" s="2" t="s">
        <v>156</v>
      </c>
      <c r="G273" s="2">
        <v>7.7</v>
      </c>
      <c r="H273" s="2">
        <v>55.435000000000002</v>
      </c>
    </row>
    <row r="274" spans="1:8">
      <c r="A274" s="2" t="s">
        <v>154</v>
      </c>
      <c r="B274" s="2" t="s">
        <v>50</v>
      </c>
      <c r="C274" s="2" t="s">
        <v>162</v>
      </c>
      <c r="D274" s="8">
        <f>DATE(2010,5,1)</f>
        <v>40299</v>
      </c>
      <c r="E274" s="2">
        <v>63.134999999999998</v>
      </c>
      <c r="F274" s="2" t="s">
        <v>156</v>
      </c>
      <c r="G274" s="2">
        <v>7.4</v>
      </c>
      <c r="H274" s="2">
        <v>55.734999999999999</v>
      </c>
    </row>
    <row r="275" spans="1:8">
      <c r="A275" s="2" t="s">
        <v>154</v>
      </c>
      <c r="B275" s="2" t="s">
        <v>50</v>
      </c>
      <c r="C275" s="2" t="s">
        <v>162</v>
      </c>
      <c r="D275" s="8">
        <f>DATE(2010,6,1)</f>
        <v>40330</v>
      </c>
      <c r="E275" s="2">
        <v>63.134999999999998</v>
      </c>
      <c r="F275" s="2" t="s">
        <v>156</v>
      </c>
      <c r="G275" s="2">
        <v>7.3</v>
      </c>
      <c r="H275" s="2">
        <v>55.835000000000001</v>
      </c>
    </row>
    <row r="276" spans="1:8">
      <c r="A276" s="2" t="s">
        <v>154</v>
      </c>
      <c r="B276" s="2" t="s">
        <v>50</v>
      </c>
      <c r="C276" s="2" t="s">
        <v>162</v>
      </c>
      <c r="D276" s="8">
        <f>DATE(2010,7,1)</f>
        <v>40360</v>
      </c>
      <c r="E276" s="2">
        <v>63.134999999999998</v>
      </c>
      <c r="F276" s="2" t="s">
        <v>156</v>
      </c>
      <c r="G276" s="2">
        <v>7.3</v>
      </c>
      <c r="H276" s="2">
        <v>55.835000000000001</v>
      </c>
    </row>
    <row r="277" spans="1:8">
      <c r="A277" s="2" t="s">
        <v>154</v>
      </c>
      <c r="B277" s="2" t="s">
        <v>50</v>
      </c>
      <c r="C277" s="2" t="s">
        <v>162</v>
      </c>
      <c r="D277" s="8">
        <f>DATE(2010,8,1)</f>
        <v>40391</v>
      </c>
      <c r="E277" s="2">
        <v>63.134999999999998</v>
      </c>
      <c r="F277" s="2" t="s">
        <v>156</v>
      </c>
      <c r="G277" s="2">
        <v>7.3</v>
      </c>
      <c r="H277" s="2">
        <v>55.835000000000001</v>
      </c>
    </row>
    <row r="278" spans="1:8">
      <c r="A278" s="2" t="s">
        <v>154</v>
      </c>
      <c r="B278" s="2" t="s">
        <v>50</v>
      </c>
      <c r="C278" s="2" t="s">
        <v>162</v>
      </c>
      <c r="D278" s="8">
        <f>DATE(2010,9,1)</f>
        <v>40422</v>
      </c>
      <c r="E278" s="2">
        <v>63.134999999999998</v>
      </c>
      <c r="F278" s="2" t="s">
        <v>156</v>
      </c>
      <c r="G278" s="2">
        <v>7.15</v>
      </c>
      <c r="H278" s="2">
        <v>55.984999999999999</v>
      </c>
    </row>
    <row r="279" spans="1:8">
      <c r="A279" s="2" t="s">
        <v>154</v>
      </c>
      <c r="B279" s="2" t="s">
        <v>50</v>
      </c>
      <c r="C279" s="2" t="s">
        <v>162</v>
      </c>
      <c r="D279" s="8">
        <f>DATE(2010,10,1)</f>
        <v>40452</v>
      </c>
      <c r="E279" s="2">
        <v>63.134999999999998</v>
      </c>
      <c r="F279" s="2" t="s">
        <v>156</v>
      </c>
      <c r="G279" s="2">
        <v>7.3</v>
      </c>
      <c r="H279" s="2">
        <v>55.835000000000001</v>
      </c>
    </row>
    <row r="280" spans="1:8">
      <c r="A280" s="2" t="s">
        <v>154</v>
      </c>
      <c r="B280" s="2" t="s">
        <v>50</v>
      </c>
      <c r="C280" s="2" t="s">
        <v>162</v>
      </c>
      <c r="D280" s="8">
        <f>DATE(2010,11,1)</f>
        <v>40483</v>
      </c>
      <c r="E280" s="2">
        <v>63.134999999999998</v>
      </c>
      <c r="F280" s="2" t="s">
        <v>156</v>
      </c>
      <c r="G280" s="2">
        <v>7.2</v>
      </c>
      <c r="H280" s="2">
        <v>55.935000000000002</v>
      </c>
    </row>
    <row r="281" spans="1:8">
      <c r="A281" s="2" t="s">
        <v>154</v>
      </c>
      <c r="B281" s="2" t="s">
        <v>50</v>
      </c>
      <c r="C281" s="2" t="s">
        <v>162</v>
      </c>
      <c r="D281" s="8">
        <f>DATE(2010,12,1)</f>
        <v>40513</v>
      </c>
      <c r="E281" s="2">
        <v>63.134999999999998</v>
      </c>
      <c r="F281" s="2" t="s">
        <v>156</v>
      </c>
      <c r="G281" s="2">
        <v>5.9</v>
      </c>
      <c r="H281" s="2">
        <v>57.234999999999999</v>
      </c>
    </row>
    <row r="282" spans="1:8">
      <c r="A282" s="2" t="s">
        <v>154</v>
      </c>
      <c r="B282" s="2" t="s">
        <v>50</v>
      </c>
      <c r="C282" s="2" t="s">
        <v>162</v>
      </c>
      <c r="D282" s="8">
        <f>DATE(2011,1,1)</f>
        <v>40544</v>
      </c>
      <c r="E282" s="2">
        <v>63.134999999999998</v>
      </c>
      <c r="F282" s="2" t="s">
        <v>156</v>
      </c>
      <c r="G282" s="2">
        <v>7.4</v>
      </c>
      <c r="H282" s="2">
        <v>55.734999999999999</v>
      </c>
    </row>
    <row r="283" spans="1:8">
      <c r="A283" s="2" t="s">
        <v>154</v>
      </c>
      <c r="B283" s="2" t="s">
        <v>50</v>
      </c>
      <c r="C283" s="2" t="s">
        <v>162</v>
      </c>
      <c r="D283" s="8">
        <f>DATE(2011,2,1)</f>
        <v>40575</v>
      </c>
      <c r="E283" s="2">
        <v>63.134999999999998</v>
      </c>
      <c r="F283" s="2" t="s">
        <v>156</v>
      </c>
      <c r="G283" s="2">
        <v>7.2</v>
      </c>
      <c r="H283" s="2">
        <v>55.935000000000002</v>
      </c>
    </row>
    <row r="284" spans="1:8">
      <c r="A284" s="2" t="s">
        <v>154</v>
      </c>
      <c r="B284" s="2" t="s">
        <v>50</v>
      </c>
      <c r="C284" s="2" t="s">
        <v>162</v>
      </c>
      <c r="D284" s="8">
        <f>DATE(2011,4,1)</f>
        <v>40634</v>
      </c>
      <c r="E284" s="2">
        <v>63.134999999999998</v>
      </c>
      <c r="F284" s="2" t="s">
        <v>156</v>
      </c>
      <c r="G284" s="2">
        <v>7.4</v>
      </c>
      <c r="H284" s="2">
        <v>55.734999999999999</v>
      </c>
    </row>
    <row r="285" spans="1:8">
      <c r="A285" s="2" t="s">
        <v>154</v>
      </c>
      <c r="B285" s="2" t="s">
        <v>50</v>
      </c>
      <c r="C285" s="2" t="s">
        <v>162</v>
      </c>
      <c r="D285" s="8">
        <f>DATE(2011,5,1)</f>
        <v>40664</v>
      </c>
      <c r="E285" s="2">
        <v>63.134999999999998</v>
      </c>
      <c r="F285" s="2" t="s">
        <v>156</v>
      </c>
      <c r="G285" s="2">
        <v>7.6</v>
      </c>
      <c r="H285" s="2">
        <v>55.534999999999997</v>
      </c>
    </row>
    <row r="286" spans="1:8">
      <c r="A286" s="2" t="s">
        <v>154</v>
      </c>
      <c r="B286" s="2" t="s">
        <v>50</v>
      </c>
      <c r="C286" s="2" t="s">
        <v>162</v>
      </c>
      <c r="D286" s="8">
        <f>DATE(2011,6,1)</f>
        <v>40695</v>
      </c>
      <c r="E286" s="2">
        <v>63.134999999999998</v>
      </c>
      <c r="F286" s="2" t="s">
        <v>156</v>
      </c>
      <c r="G286" s="2">
        <v>7.2</v>
      </c>
      <c r="H286" s="2">
        <v>55.935000000000002</v>
      </c>
    </row>
    <row r="287" spans="1:8">
      <c r="A287" s="2" t="s">
        <v>154</v>
      </c>
      <c r="B287" s="2" t="s">
        <v>50</v>
      </c>
      <c r="C287" s="2" t="s">
        <v>162</v>
      </c>
      <c r="D287" s="8">
        <f>DATE(2011,7,1)</f>
        <v>40725</v>
      </c>
      <c r="E287" s="2">
        <v>63.134999999999998</v>
      </c>
      <c r="F287" s="2" t="s">
        <v>156</v>
      </c>
      <c r="G287" s="2">
        <v>6.9</v>
      </c>
      <c r="H287" s="2">
        <v>56.234999999999999</v>
      </c>
    </row>
    <row r="288" spans="1:8">
      <c r="A288" s="2" t="s">
        <v>154</v>
      </c>
      <c r="B288" s="2" t="s">
        <v>50</v>
      </c>
      <c r="C288" s="2" t="s">
        <v>162</v>
      </c>
      <c r="D288" s="8">
        <f>DATE(2011,8,1)</f>
        <v>40756</v>
      </c>
      <c r="E288" s="2">
        <v>63.134999999999998</v>
      </c>
      <c r="F288" s="2" t="s">
        <v>156</v>
      </c>
      <c r="G288" s="2">
        <v>6.9</v>
      </c>
      <c r="H288" s="2">
        <v>56.234999999999999</v>
      </c>
    </row>
    <row r="289" spans="1:8">
      <c r="A289" s="2" t="s">
        <v>154</v>
      </c>
      <c r="B289" s="2" t="s">
        <v>50</v>
      </c>
      <c r="C289" s="2" t="s">
        <v>162</v>
      </c>
      <c r="D289" s="8">
        <f>DATE(2011,9,1)</f>
        <v>40787</v>
      </c>
      <c r="E289" s="2">
        <v>63.134999999999998</v>
      </c>
      <c r="F289" s="2" t="s">
        <v>156</v>
      </c>
      <c r="G289" s="2">
        <v>6.7</v>
      </c>
      <c r="H289" s="2">
        <v>56.435000000000002</v>
      </c>
    </row>
    <row r="290" spans="1:8">
      <c r="A290" s="2" t="s">
        <v>154</v>
      </c>
      <c r="B290" s="2" t="s">
        <v>50</v>
      </c>
      <c r="C290" s="2" t="s">
        <v>162</v>
      </c>
      <c r="D290" s="8">
        <f>DATE(2011,10,1)</f>
        <v>40817</v>
      </c>
      <c r="E290" s="2">
        <v>63.134999999999998</v>
      </c>
      <c r="F290" s="2" t="s">
        <v>156</v>
      </c>
      <c r="G290" s="2">
        <v>7.2</v>
      </c>
      <c r="H290" s="2">
        <v>55.935000000000002</v>
      </c>
    </row>
    <row r="291" spans="1:8">
      <c r="A291" s="2" t="s">
        <v>154</v>
      </c>
      <c r="B291" s="2" t="s">
        <v>50</v>
      </c>
      <c r="C291" s="2" t="s">
        <v>162</v>
      </c>
      <c r="D291" s="8">
        <f>DATE(2011,11,1)</f>
        <v>40848</v>
      </c>
      <c r="E291" s="2">
        <v>63.134999999999998</v>
      </c>
      <c r="F291" s="2" t="s">
        <v>156</v>
      </c>
      <c r="G291" s="2">
        <v>7</v>
      </c>
      <c r="H291" s="2">
        <v>56.134999999999998</v>
      </c>
    </row>
    <row r="292" spans="1:8">
      <c r="A292" s="2" t="s">
        <v>154</v>
      </c>
      <c r="B292" s="2" t="s">
        <v>50</v>
      </c>
      <c r="C292" s="2" t="s">
        <v>162</v>
      </c>
      <c r="D292" s="8">
        <f>DATE(2011,12,1)</f>
        <v>40878</v>
      </c>
      <c r="E292" s="2">
        <v>63.134999999999998</v>
      </c>
      <c r="F292" s="2" t="s">
        <v>156</v>
      </c>
      <c r="G292" s="2">
        <v>7</v>
      </c>
      <c r="H292" s="2">
        <v>56.134999999999998</v>
      </c>
    </row>
    <row r="293" spans="1:8">
      <c r="A293" s="2" t="s">
        <v>154</v>
      </c>
      <c r="B293" s="2" t="s">
        <v>50</v>
      </c>
      <c r="C293" s="2" t="s">
        <v>162</v>
      </c>
      <c r="D293" s="8">
        <f>DATE(2012,1,1)</f>
        <v>40909</v>
      </c>
      <c r="E293" s="2">
        <v>63.134999999999998</v>
      </c>
      <c r="F293" s="2" t="s">
        <v>156</v>
      </c>
      <c r="G293" s="2">
        <v>7.5</v>
      </c>
      <c r="H293" s="2">
        <v>55.634999999999998</v>
      </c>
    </row>
    <row r="294" spans="1:8">
      <c r="A294" s="2" t="s">
        <v>154</v>
      </c>
      <c r="B294" s="2" t="s">
        <v>50</v>
      </c>
      <c r="C294" s="2" t="s">
        <v>162</v>
      </c>
      <c r="D294" s="8">
        <f>DATE(2012,2,1)</f>
        <v>40940</v>
      </c>
      <c r="E294" s="2">
        <v>63.134999999999998</v>
      </c>
      <c r="F294" s="2" t="s">
        <v>156</v>
      </c>
      <c r="G294" s="2">
        <v>7.15</v>
      </c>
      <c r="H294" s="2">
        <v>55.984999999999999</v>
      </c>
    </row>
    <row r="295" spans="1:8">
      <c r="A295" s="2" t="s">
        <v>154</v>
      </c>
      <c r="B295" s="2" t="s">
        <v>50</v>
      </c>
      <c r="C295" s="2" t="s">
        <v>162</v>
      </c>
      <c r="D295" s="8">
        <f>DATE(2012,3,1)</f>
        <v>40969</v>
      </c>
      <c r="E295" s="2">
        <v>63.134999999999998</v>
      </c>
      <c r="F295" s="2" t="s">
        <v>156</v>
      </c>
      <c r="G295" s="2">
        <v>7.3</v>
      </c>
      <c r="H295" s="2">
        <v>55.835000000000001</v>
      </c>
    </row>
    <row r="296" spans="1:8">
      <c r="A296" s="2" t="s">
        <v>154</v>
      </c>
      <c r="B296" s="2" t="s">
        <v>50</v>
      </c>
      <c r="C296" s="2" t="s">
        <v>162</v>
      </c>
      <c r="D296" s="8">
        <f>DATE(2012,4,1)</f>
        <v>41000</v>
      </c>
      <c r="E296" s="2">
        <v>63.134999999999998</v>
      </c>
      <c r="F296" s="2" t="s">
        <v>156</v>
      </c>
      <c r="G296" s="2">
        <v>7.45</v>
      </c>
      <c r="H296" s="2">
        <v>55.685000000000002</v>
      </c>
    </row>
    <row r="297" spans="1:8">
      <c r="A297" s="2" t="s">
        <v>154</v>
      </c>
      <c r="B297" s="2" t="s">
        <v>50</v>
      </c>
      <c r="C297" s="2" t="s">
        <v>162</v>
      </c>
      <c r="D297" s="8">
        <f>DATE(2012,5,1)</f>
        <v>41030</v>
      </c>
      <c r="E297" s="2">
        <v>63.134999999999998</v>
      </c>
      <c r="F297" s="2" t="s">
        <v>156</v>
      </c>
      <c r="G297" s="2">
        <v>7.58</v>
      </c>
      <c r="H297" s="2">
        <v>55.555</v>
      </c>
    </row>
    <row r="298" spans="1:8">
      <c r="A298" s="2" t="s">
        <v>154</v>
      </c>
      <c r="B298" s="2" t="s">
        <v>50</v>
      </c>
      <c r="C298" s="2" t="s">
        <v>162</v>
      </c>
      <c r="D298" s="8">
        <f>DATE(2012,6,1)</f>
        <v>41061</v>
      </c>
      <c r="E298" s="2">
        <v>63.134999999999998</v>
      </c>
      <c r="F298" s="2" t="s">
        <v>156</v>
      </c>
      <c r="G298" s="2">
        <v>8.1</v>
      </c>
      <c r="H298" s="2">
        <v>55.034999999999997</v>
      </c>
    </row>
    <row r="299" spans="1:8">
      <c r="A299" s="2" t="s">
        <v>154</v>
      </c>
      <c r="B299" s="2" t="s">
        <v>50</v>
      </c>
      <c r="C299" s="2" t="s">
        <v>162</v>
      </c>
      <c r="D299" s="8">
        <f>DATE(2012,7,1)</f>
        <v>41091</v>
      </c>
      <c r="E299" s="2">
        <v>63.134999999999998</v>
      </c>
      <c r="F299" s="2" t="s">
        <v>156</v>
      </c>
      <c r="G299" s="2">
        <v>7.5</v>
      </c>
      <c r="H299" s="2">
        <v>55.634999999999998</v>
      </c>
    </row>
    <row r="300" spans="1:8">
      <c r="A300" s="2" t="s">
        <v>154</v>
      </c>
      <c r="B300" s="2" t="s">
        <v>50</v>
      </c>
      <c r="C300" s="2" t="s">
        <v>162</v>
      </c>
      <c r="D300" s="8">
        <f>DATE(2012,8,1)</f>
        <v>41122</v>
      </c>
      <c r="E300" s="2">
        <v>63.134999999999998</v>
      </c>
      <c r="F300" s="2" t="s">
        <v>156</v>
      </c>
      <c r="G300" s="2">
        <v>8</v>
      </c>
      <c r="H300" s="2">
        <v>55.134999999999998</v>
      </c>
    </row>
    <row r="301" spans="1:8">
      <c r="A301" s="2" t="s">
        <v>154</v>
      </c>
      <c r="B301" s="2" t="s">
        <v>50</v>
      </c>
      <c r="C301" s="2" t="s">
        <v>162</v>
      </c>
      <c r="D301" s="8">
        <f>DATE(2012,9,1)</f>
        <v>41153</v>
      </c>
      <c r="E301" s="2">
        <v>63.134999999999998</v>
      </c>
      <c r="F301" s="2" t="s">
        <v>156</v>
      </c>
      <c r="G301" s="2">
        <v>8</v>
      </c>
      <c r="H301" s="2">
        <v>55.134999999999998</v>
      </c>
    </row>
    <row r="302" spans="1:8">
      <c r="A302" s="2" t="s">
        <v>154</v>
      </c>
      <c r="B302" s="2" t="s">
        <v>50</v>
      </c>
      <c r="C302" s="2" t="s">
        <v>162</v>
      </c>
      <c r="D302" s="8">
        <f>DATE(2012,10,1)</f>
        <v>41183</v>
      </c>
      <c r="E302" s="2">
        <v>63.134999999999998</v>
      </c>
      <c r="F302" s="2" t="s">
        <v>156</v>
      </c>
      <c r="G302" s="2">
        <v>7.5</v>
      </c>
      <c r="H302" s="2">
        <v>55.634999999999998</v>
      </c>
    </row>
    <row r="303" spans="1:8">
      <c r="A303" s="2" t="s">
        <v>154</v>
      </c>
      <c r="B303" s="2" t="s">
        <v>50</v>
      </c>
      <c r="C303" s="2" t="s">
        <v>162</v>
      </c>
      <c r="D303" s="8">
        <f>DATE(2012,11,1)</f>
        <v>41214</v>
      </c>
      <c r="E303" s="2">
        <v>63.134999999999998</v>
      </c>
      <c r="F303" s="2" t="s">
        <v>156</v>
      </c>
      <c r="G303" s="2">
        <v>7.5</v>
      </c>
      <c r="H303" s="2">
        <v>55.634999999999998</v>
      </c>
    </row>
    <row r="304" spans="1:8">
      <c r="A304" s="2" t="s">
        <v>154</v>
      </c>
      <c r="B304" s="2" t="s">
        <v>50</v>
      </c>
      <c r="C304" s="2" t="s">
        <v>162</v>
      </c>
      <c r="D304" s="8">
        <f>DATE(2012,12,1)</f>
        <v>41244</v>
      </c>
      <c r="E304" s="2">
        <v>63.134999999999998</v>
      </c>
      <c r="F304" s="2" t="s">
        <v>156</v>
      </c>
      <c r="G304" s="2">
        <v>8.1</v>
      </c>
      <c r="H304" s="2">
        <v>55.034999999999997</v>
      </c>
    </row>
    <row r="305" spans="1:8">
      <c r="A305" s="2" t="s">
        <v>154</v>
      </c>
      <c r="B305" s="2" t="s">
        <v>50</v>
      </c>
      <c r="C305" s="2" t="s">
        <v>162</v>
      </c>
      <c r="D305" s="8">
        <f>DATE(2013,1,7)</f>
        <v>41281</v>
      </c>
      <c r="E305" s="2">
        <v>63.134999999999998</v>
      </c>
      <c r="F305" s="2" t="s">
        <v>156</v>
      </c>
      <c r="G305" s="2">
        <v>7.6</v>
      </c>
      <c r="H305" s="2">
        <v>55.534999999999997</v>
      </c>
    </row>
    <row r="306" spans="1:8">
      <c r="A306" s="2" t="s">
        <v>154</v>
      </c>
      <c r="B306" s="2" t="s">
        <v>50</v>
      </c>
      <c r="C306" s="2" t="s">
        <v>162</v>
      </c>
      <c r="D306" s="8">
        <f>DATE(2013,2,1)</f>
        <v>41306</v>
      </c>
      <c r="E306" s="2">
        <v>63.134999999999998</v>
      </c>
      <c r="F306" s="2" t="s">
        <v>156</v>
      </c>
      <c r="G306" s="2">
        <v>8.4</v>
      </c>
      <c r="H306" s="2">
        <v>54.734999999999999</v>
      </c>
    </row>
    <row r="307" spans="1:8">
      <c r="A307" s="2" t="s">
        <v>154</v>
      </c>
      <c r="B307" s="2" t="s">
        <v>50</v>
      </c>
      <c r="C307" s="2" t="s">
        <v>162</v>
      </c>
      <c r="D307" s="8">
        <f>DATE(2013,3,1)</f>
        <v>41334</v>
      </c>
      <c r="E307" s="2">
        <v>63.134999999999998</v>
      </c>
      <c r="F307" s="2" t="s">
        <v>156</v>
      </c>
      <c r="G307" s="2">
        <v>8</v>
      </c>
      <c r="H307" s="2">
        <v>55.134999999999998</v>
      </c>
    </row>
    <row r="308" spans="1:8">
      <c r="A308" s="2" t="s">
        <v>154</v>
      </c>
      <c r="B308" s="2" t="s">
        <v>50</v>
      </c>
      <c r="C308" s="2" t="s">
        <v>162</v>
      </c>
      <c r="D308" s="8">
        <f>DATE(2013,4,1)</f>
        <v>41365</v>
      </c>
      <c r="E308" s="2">
        <v>63.134999999999998</v>
      </c>
      <c r="F308" s="2" t="s">
        <v>156</v>
      </c>
      <c r="G308" s="2">
        <v>7.6</v>
      </c>
      <c r="H308" s="2">
        <v>55.534999999999997</v>
      </c>
    </row>
    <row r="309" spans="1:8">
      <c r="A309" s="2" t="s">
        <v>154</v>
      </c>
      <c r="B309" s="2" t="s">
        <v>50</v>
      </c>
      <c r="C309" s="2" t="s">
        <v>162</v>
      </c>
      <c r="D309" s="8">
        <f>DATE(2013,5,1)</f>
        <v>41395</v>
      </c>
      <c r="E309" s="2">
        <v>63.134999999999998</v>
      </c>
      <c r="F309" s="2" t="s">
        <v>156</v>
      </c>
      <c r="G309" s="2">
        <v>7.36</v>
      </c>
      <c r="H309" s="2">
        <v>55.774999999999999</v>
      </c>
    </row>
    <row r="310" spans="1:8">
      <c r="A310" s="2" t="s">
        <v>154</v>
      </c>
      <c r="B310" s="2" t="s">
        <v>50</v>
      </c>
      <c r="C310" s="2" t="s">
        <v>162</v>
      </c>
      <c r="D310" s="8">
        <f>DATE(2013,6,3)</f>
        <v>41428</v>
      </c>
      <c r="E310" s="2">
        <v>63.134999999999998</v>
      </c>
      <c r="F310" s="2" t="s">
        <v>156</v>
      </c>
      <c r="G310" s="2">
        <v>7.35</v>
      </c>
      <c r="H310" s="2">
        <v>55.784999999999997</v>
      </c>
    </row>
    <row r="311" spans="1:8">
      <c r="A311" s="2" t="s">
        <v>154</v>
      </c>
      <c r="B311" s="2" t="s">
        <v>50</v>
      </c>
      <c r="C311" s="2" t="s">
        <v>162</v>
      </c>
      <c r="D311" s="8">
        <f>DATE(2013,7,1)</f>
        <v>41456</v>
      </c>
      <c r="E311" s="2">
        <v>63.134999999999998</v>
      </c>
      <c r="F311" s="2" t="s">
        <v>156</v>
      </c>
      <c r="G311" s="2">
        <v>7.6</v>
      </c>
      <c r="H311" s="2">
        <v>55.534999999999997</v>
      </c>
    </row>
    <row r="312" spans="1:8">
      <c r="A312" s="2" t="s">
        <v>154</v>
      </c>
      <c r="B312" s="2" t="s">
        <v>50</v>
      </c>
      <c r="C312" s="2" t="s">
        <v>162</v>
      </c>
      <c r="D312" s="8">
        <f>DATE(2013,8,1)</f>
        <v>41487</v>
      </c>
      <c r="E312" s="2">
        <v>63.134999999999998</v>
      </c>
      <c r="F312" s="2" t="s">
        <v>156</v>
      </c>
      <c r="G312" s="2">
        <v>7.1</v>
      </c>
      <c r="H312" s="2">
        <v>56.034999999999997</v>
      </c>
    </row>
    <row r="313" spans="1:8">
      <c r="A313" s="2" t="s">
        <v>154</v>
      </c>
      <c r="B313" s="2" t="s">
        <v>50</v>
      </c>
      <c r="C313" s="2" t="s">
        <v>162</v>
      </c>
      <c r="D313" s="8">
        <f>DATE(2013,9,2)</f>
        <v>41519</v>
      </c>
      <c r="E313" s="2">
        <v>63.134999999999998</v>
      </c>
      <c r="F313" s="2" t="s">
        <v>156</v>
      </c>
      <c r="G313" s="2">
        <v>7.4</v>
      </c>
      <c r="H313" s="2">
        <v>55.734999999999999</v>
      </c>
    </row>
    <row r="314" spans="1:8">
      <c r="A314" s="2" t="s">
        <v>154</v>
      </c>
      <c r="B314" s="2" t="s">
        <v>50</v>
      </c>
      <c r="C314" s="2" t="s">
        <v>162</v>
      </c>
      <c r="D314" s="8">
        <f>DATE(2013,10,1)</f>
        <v>41548</v>
      </c>
      <c r="E314" s="2">
        <v>63.134999999999998</v>
      </c>
      <c r="F314" s="2" t="s">
        <v>156</v>
      </c>
      <c r="G314" s="2">
        <v>7.3</v>
      </c>
      <c r="H314" s="2">
        <v>55.835000000000001</v>
      </c>
    </row>
    <row r="315" spans="1:8">
      <c r="A315" s="2" t="s">
        <v>154</v>
      </c>
      <c r="B315" s="2" t="s">
        <v>50</v>
      </c>
      <c r="C315" s="2" t="s">
        <v>162</v>
      </c>
      <c r="D315" s="8">
        <f>DATE(2013,11,4)</f>
        <v>41582</v>
      </c>
      <c r="E315" s="2">
        <v>63.134999999999998</v>
      </c>
      <c r="F315" s="2" t="s">
        <v>156</v>
      </c>
      <c r="G315" s="2">
        <v>7.1</v>
      </c>
      <c r="H315" s="2">
        <v>56.034999999999997</v>
      </c>
    </row>
    <row r="316" spans="1:8">
      <c r="A316" s="2" t="s">
        <v>154</v>
      </c>
      <c r="B316" s="2" t="s">
        <v>50</v>
      </c>
      <c r="C316" s="2" t="s">
        <v>162</v>
      </c>
      <c r="D316" s="8">
        <f>DATE(2013,12,2)</f>
        <v>41610</v>
      </c>
      <c r="E316" s="2">
        <v>63.134999999999998</v>
      </c>
      <c r="F316" s="2" t="s">
        <v>156</v>
      </c>
      <c r="G316" s="2">
        <v>7.15</v>
      </c>
      <c r="H316" s="2">
        <v>55.984999999999999</v>
      </c>
    </row>
    <row r="317" spans="1:8">
      <c r="A317" s="2" t="s">
        <v>154</v>
      </c>
      <c r="B317" s="2" t="s">
        <v>50</v>
      </c>
      <c r="C317" s="2" t="s">
        <v>162</v>
      </c>
      <c r="D317" s="8">
        <f>DATE(2014,1,1)</f>
        <v>41640</v>
      </c>
      <c r="E317" s="2">
        <v>63.134999999999998</v>
      </c>
      <c r="F317" s="2" t="s">
        <v>156</v>
      </c>
      <c r="G317" s="2">
        <v>7.3</v>
      </c>
      <c r="H317" s="2">
        <v>55.835000000000001</v>
      </c>
    </row>
    <row r="318" spans="1:8">
      <c r="A318" s="2" t="s">
        <v>154</v>
      </c>
      <c r="B318" s="2" t="s">
        <v>50</v>
      </c>
      <c r="C318" s="2" t="s">
        <v>162</v>
      </c>
      <c r="D318" s="8">
        <f>DATE(2014,2,1)</f>
        <v>41671</v>
      </c>
      <c r="E318" s="2">
        <v>63.134999999999998</v>
      </c>
      <c r="F318" s="2" t="s">
        <v>156</v>
      </c>
      <c r="G318" s="2">
        <v>7.7</v>
      </c>
      <c r="H318" s="2">
        <v>55.435000000000002</v>
      </c>
    </row>
    <row r="319" spans="1:8">
      <c r="A319" s="2" t="s">
        <v>154</v>
      </c>
      <c r="B319" s="2" t="s">
        <v>50</v>
      </c>
      <c r="C319" s="2" t="s">
        <v>162</v>
      </c>
      <c r="D319" s="8">
        <f>DATE(2014,3,1)</f>
        <v>41699</v>
      </c>
      <c r="E319" s="2">
        <v>63.134999999999998</v>
      </c>
      <c r="F319" s="2" t="s">
        <v>156</v>
      </c>
      <c r="G319" s="2">
        <v>7.7</v>
      </c>
      <c r="H319" s="2">
        <v>55.435000000000002</v>
      </c>
    </row>
    <row r="320" spans="1:8">
      <c r="A320" s="2" t="s">
        <v>154</v>
      </c>
      <c r="B320" s="2" t="s">
        <v>50</v>
      </c>
      <c r="C320" s="2" t="s">
        <v>162</v>
      </c>
      <c r="D320" s="8">
        <f>DATE(2014,4,1)</f>
        <v>41730</v>
      </c>
      <c r="E320" s="2">
        <v>63.134999999999998</v>
      </c>
      <c r="F320" s="2" t="s">
        <v>156</v>
      </c>
      <c r="G320" s="2">
        <v>7.3</v>
      </c>
      <c r="H320" s="2">
        <v>55.835000000000001</v>
      </c>
    </row>
    <row r="321" spans="1:8">
      <c r="A321" s="2" t="s">
        <v>154</v>
      </c>
      <c r="B321" s="2" t="s">
        <v>50</v>
      </c>
      <c r="C321" s="2" t="s">
        <v>162</v>
      </c>
      <c r="D321" s="8">
        <f>DATE(2014,5,1)</f>
        <v>41760</v>
      </c>
      <c r="E321" s="2">
        <v>63.134999999999998</v>
      </c>
      <c r="F321" s="2" t="s">
        <v>156</v>
      </c>
      <c r="G321" s="2">
        <v>7.5</v>
      </c>
      <c r="H321" s="2">
        <v>55.634999999999998</v>
      </c>
    </row>
    <row r="322" spans="1:8">
      <c r="A322" s="2" t="s">
        <v>154</v>
      </c>
      <c r="B322" s="2" t="s">
        <v>50</v>
      </c>
      <c r="C322" s="2" t="s">
        <v>162</v>
      </c>
      <c r="D322" s="8">
        <f>DATE(2014,6,17)</f>
        <v>41807</v>
      </c>
      <c r="E322" s="2">
        <v>63.134999999999998</v>
      </c>
      <c r="F322" s="2" t="s">
        <v>156</v>
      </c>
      <c r="G322" s="2">
        <v>7.05</v>
      </c>
      <c r="H322" s="2">
        <v>56.085000000000001</v>
      </c>
    </row>
    <row r="323" spans="1:8">
      <c r="A323" s="2" t="s">
        <v>154</v>
      </c>
      <c r="B323" s="2" t="s">
        <v>50</v>
      </c>
      <c r="C323" s="2" t="s">
        <v>162</v>
      </c>
      <c r="D323" s="8">
        <f>DATE(2014,7,1)</f>
        <v>41821</v>
      </c>
      <c r="E323" s="2">
        <v>63.134999999999998</v>
      </c>
      <c r="F323" s="2" t="s">
        <v>156</v>
      </c>
      <c r="G323" s="2">
        <v>6.9</v>
      </c>
      <c r="H323" s="2">
        <v>56.234999999999999</v>
      </c>
    </row>
    <row r="324" spans="1:8">
      <c r="A324" s="2" t="s">
        <v>154</v>
      </c>
      <c r="B324" s="2" t="s">
        <v>50</v>
      </c>
      <c r="C324" s="2" t="s">
        <v>162</v>
      </c>
      <c r="D324" s="8">
        <f>DATE(2014,8,1)</f>
        <v>41852</v>
      </c>
      <c r="E324" s="2">
        <v>63.134999999999998</v>
      </c>
      <c r="F324" s="2" t="s">
        <v>156</v>
      </c>
      <c r="G324" s="2">
        <v>6.8</v>
      </c>
      <c r="H324" s="2">
        <v>56.335000000000001</v>
      </c>
    </row>
    <row r="325" spans="1:8">
      <c r="A325" s="2" t="s">
        <v>154</v>
      </c>
      <c r="B325" s="2" t="s">
        <v>50</v>
      </c>
      <c r="C325" s="2" t="s">
        <v>162</v>
      </c>
      <c r="D325" s="8">
        <f>DATE(2014,9,1)</f>
        <v>41883</v>
      </c>
      <c r="E325" s="2">
        <v>63.134999999999998</v>
      </c>
      <c r="F325" s="2" t="s">
        <v>156</v>
      </c>
      <c r="G325" s="2">
        <v>7.1</v>
      </c>
      <c r="H325" s="2">
        <v>56.034999999999997</v>
      </c>
    </row>
    <row r="326" spans="1:8">
      <c r="A326" s="2" t="s">
        <v>154</v>
      </c>
      <c r="B326" s="2" t="s">
        <v>50</v>
      </c>
      <c r="C326" s="2" t="s">
        <v>162</v>
      </c>
      <c r="D326" s="8">
        <f>DATE(2014,10,1)</f>
        <v>41913</v>
      </c>
      <c r="E326" s="2">
        <v>63.134999999999998</v>
      </c>
      <c r="F326" s="2" t="s">
        <v>156</v>
      </c>
      <c r="G326" s="2">
        <v>7.3</v>
      </c>
      <c r="H326" s="2">
        <v>55.835000000000001</v>
      </c>
    </row>
    <row r="327" spans="1:8">
      <c r="A327" s="2" t="s">
        <v>154</v>
      </c>
      <c r="B327" s="2" t="s">
        <v>50</v>
      </c>
      <c r="C327" s="2" t="s">
        <v>162</v>
      </c>
      <c r="D327" s="8">
        <f>DATE(2014,11,1)</f>
        <v>41944</v>
      </c>
      <c r="E327" s="2">
        <v>63.134999999999998</v>
      </c>
      <c r="F327" s="2" t="s">
        <v>156</v>
      </c>
      <c r="G327" s="2">
        <v>7</v>
      </c>
      <c r="H327" s="2">
        <v>56.134999999999998</v>
      </c>
    </row>
    <row r="328" spans="1:8">
      <c r="A328" s="2" t="s">
        <v>154</v>
      </c>
      <c r="B328" s="2" t="s">
        <v>50</v>
      </c>
      <c r="C328" s="2" t="s">
        <v>162</v>
      </c>
      <c r="D328" s="8">
        <f>DATE(2014,12,1)</f>
        <v>41974</v>
      </c>
      <c r="E328" s="2">
        <v>63.134999999999998</v>
      </c>
      <c r="F328" s="2" t="s">
        <v>156</v>
      </c>
      <c r="G328" s="2">
        <v>8.6</v>
      </c>
      <c r="H328" s="2">
        <v>54.534999999999997</v>
      </c>
    </row>
    <row r="329" spans="1:8">
      <c r="A329" s="2" t="s">
        <v>154</v>
      </c>
      <c r="B329" s="2" t="s">
        <v>50</v>
      </c>
      <c r="C329" s="2" t="s">
        <v>162</v>
      </c>
      <c r="D329" s="8">
        <f>DATE(2015,1,1)</f>
        <v>42005</v>
      </c>
      <c r="E329" s="2">
        <v>63.134999999999998</v>
      </c>
      <c r="F329" s="2" t="s">
        <v>156</v>
      </c>
      <c r="G329" s="2">
        <v>6.3</v>
      </c>
      <c r="H329" s="2">
        <v>56.835000000000001</v>
      </c>
    </row>
    <row r="330" spans="1:8">
      <c r="A330" s="2" t="s">
        <v>154</v>
      </c>
      <c r="B330" s="2" t="s">
        <v>50</v>
      </c>
      <c r="C330" s="2" t="s">
        <v>162</v>
      </c>
      <c r="D330" s="8">
        <f>DATE(2015,2,1)</f>
        <v>42036</v>
      </c>
      <c r="E330" s="2">
        <v>63.134999999999998</v>
      </c>
      <c r="F330" s="2" t="s">
        <v>156</v>
      </c>
      <c r="G330" s="2">
        <v>6.45</v>
      </c>
      <c r="H330" s="2">
        <v>56.685000000000002</v>
      </c>
    </row>
    <row r="331" spans="1:8">
      <c r="A331" s="2" t="s">
        <v>154</v>
      </c>
      <c r="B331" s="2" t="s">
        <v>50</v>
      </c>
      <c r="C331" s="2" t="s">
        <v>162</v>
      </c>
      <c r="D331" s="8">
        <f>DATE(2015,3,1)</f>
        <v>42064</v>
      </c>
      <c r="E331" s="2">
        <v>63.134999999999998</v>
      </c>
      <c r="F331" s="2" t="s">
        <v>156</v>
      </c>
      <c r="G331" s="2">
        <v>6.5</v>
      </c>
      <c r="H331" s="2">
        <v>56.634999999999998</v>
      </c>
    </row>
    <row r="332" spans="1:8">
      <c r="A332" s="2" t="s">
        <v>154</v>
      </c>
      <c r="B332" s="2" t="s">
        <v>50</v>
      </c>
      <c r="C332" s="2" t="s">
        <v>162</v>
      </c>
      <c r="D332" s="8">
        <f>DATE(2015,4,1)</f>
        <v>42095</v>
      </c>
      <c r="E332" s="2">
        <v>63.134999999999998</v>
      </c>
      <c r="F332" s="2" t="s">
        <v>156</v>
      </c>
      <c r="G332" s="2">
        <v>6.75</v>
      </c>
      <c r="H332" s="2">
        <v>56.384999999999998</v>
      </c>
    </row>
    <row r="333" spans="1:8">
      <c r="A333" s="2" t="s">
        <v>154</v>
      </c>
      <c r="B333" s="2" t="s">
        <v>50</v>
      </c>
      <c r="C333" s="2" t="s">
        <v>162</v>
      </c>
      <c r="D333" s="8">
        <f>DATE(2015,5,1)</f>
        <v>42125</v>
      </c>
      <c r="E333" s="2">
        <v>63.134999999999998</v>
      </c>
      <c r="F333" s="2" t="s">
        <v>156</v>
      </c>
      <c r="G333" s="2">
        <v>6.65</v>
      </c>
      <c r="H333" s="2">
        <v>56.484999999999999</v>
      </c>
    </row>
    <row r="334" spans="1:8">
      <c r="A334" s="2" t="s">
        <v>154</v>
      </c>
      <c r="B334" s="2" t="s">
        <v>50</v>
      </c>
      <c r="C334" s="2" t="s">
        <v>162</v>
      </c>
      <c r="D334" s="8">
        <f>DATE(2015,6,1)</f>
        <v>42156</v>
      </c>
      <c r="E334" s="2">
        <v>63.134999999999998</v>
      </c>
      <c r="F334" s="2" t="s">
        <v>156</v>
      </c>
      <c r="G334" s="2">
        <v>6.9</v>
      </c>
      <c r="H334" s="2">
        <v>56.234999999999999</v>
      </c>
    </row>
    <row r="335" spans="1:8">
      <c r="A335" s="2" t="s">
        <v>154</v>
      </c>
      <c r="B335" s="2" t="s">
        <v>50</v>
      </c>
      <c r="C335" s="2" t="s">
        <v>162</v>
      </c>
      <c r="D335" s="8">
        <f>DATE(2015,7,1)</f>
        <v>42186</v>
      </c>
      <c r="E335" s="2">
        <v>63.134999999999998</v>
      </c>
      <c r="F335" s="2" t="s">
        <v>156</v>
      </c>
      <c r="G335" s="2">
        <v>6.65</v>
      </c>
      <c r="H335" s="2">
        <v>56.484999999999999</v>
      </c>
    </row>
    <row r="336" spans="1:8">
      <c r="A336" s="2" t="s">
        <v>154</v>
      </c>
      <c r="B336" s="2" t="s">
        <v>50</v>
      </c>
      <c r="C336" s="2" t="s">
        <v>162</v>
      </c>
      <c r="D336" s="8">
        <f>DATE(2015,8,1)</f>
        <v>42217</v>
      </c>
      <c r="E336" s="2">
        <v>63.134999999999998</v>
      </c>
      <c r="F336" s="2" t="s">
        <v>156</v>
      </c>
      <c r="G336" s="2">
        <v>6.6</v>
      </c>
      <c r="H336" s="2">
        <v>56.534999999999997</v>
      </c>
    </row>
    <row r="337" spans="1:8">
      <c r="A337" s="2" t="s">
        <v>154</v>
      </c>
      <c r="B337" s="2" t="s">
        <v>50</v>
      </c>
      <c r="C337" s="2" t="s">
        <v>162</v>
      </c>
      <c r="D337" s="8">
        <f>DATE(2015,9,1)</f>
        <v>42248</v>
      </c>
      <c r="E337" s="2">
        <v>63.134999999999998</v>
      </c>
      <c r="F337" s="2" t="s">
        <v>156</v>
      </c>
      <c r="G337" s="2">
        <v>6.4</v>
      </c>
      <c r="H337" s="2">
        <v>56.734999999999999</v>
      </c>
    </row>
    <row r="338" spans="1:8">
      <c r="A338" s="2" t="s">
        <v>154</v>
      </c>
      <c r="B338" s="2" t="s">
        <v>50</v>
      </c>
      <c r="C338" s="2" t="s">
        <v>162</v>
      </c>
      <c r="D338" s="8">
        <f>DATE(2015,10,1)</f>
        <v>42278</v>
      </c>
      <c r="E338" s="2">
        <v>63.134999999999998</v>
      </c>
      <c r="F338" s="2" t="s">
        <v>156</v>
      </c>
      <c r="G338" s="2">
        <v>6.6</v>
      </c>
      <c r="H338" s="2">
        <v>56.534999999999997</v>
      </c>
    </row>
    <row r="339" spans="1:8">
      <c r="A339" s="2" t="s">
        <v>154</v>
      </c>
      <c r="B339" s="2" t="s">
        <v>50</v>
      </c>
      <c r="C339" s="2" t="s">
        <v>162</v>
      </c>
      <c r="D339" s="8">
        <f>DATE(2015,11,1)</f>
        <v>42309</v>
      </c>
      <c r="E339" s="2">
        <v>63.134999999999998</v>
      </c>
      <c r="F339" s="2" t="s">
        <v>156</v>
      </c>
      <c r="G339" s="2">
        <v>6.55</v>
      </c>
      <c r="H339" s="2">
        <v>56.585000000000001</v>
      </c>
    </row>
    <row r="340" spans="1:8">
      <c r="A340" s="2" t="s">
        <v>154</v>
      </c>
      <c r="B340" s="2" t="s">
        <v>50</v>
      </c>
      <c r="C340" s="2" t="s">
        <v>162</v>
      </c>
      <c r="D340" s="8">
        <f>DATE(2015,12,1)</f>
        <v>42339</v>
      </c>
      <c r="E340" s="2">
        <v>63.134999999999998</v>
      </c>
      <c r="F340" s="2" t="s">
        <v>156</v>
      </c>
      <c r="G340" s="2">
        <v>6.65</v>
      </c>
      <c r="H340" s="2">
        <v>56.484999999999999</v>
      </c>
    </row>
    <row r="341" spans="1:8">
      <c r="A341" s="2" t="s">
        <v>154</v>
      </c>
      <c r="B341" s="2" t="s">
        <v>50</v>
      </c>
      <c r="C341" s="2" t="s">
        <v>162</v>
      </c>
      <c r="D341" s="8">
        <f>DATE(2016,1,1)</f>
        <v>42370</v>
      </c>
      <c r="E341" s="2">
        <v>63.134999999999998</v>
      </c>
      <c r="F341" s="2" t="s">
        <v>156</v>
      </c>
      <c r="G341" s="2">
        <v>7.29</v>
      </c>
      <c r="H341" s="2">
        <v>55.844999999999999</v>
      </c>
    </row>
    <row r="342" spans="1:8">
      <c r="A342" s="2" t="s">
        <v>154</v>
      </c>
      <c r="B342" s="2" t="s">
        <v>50</v>
      </c>
      <c r="C342" s="2" t="s">
        <v>162</v>
      </c>
      <c r="D342" s="8">
        <f>DATE(2016,2,1)</f>
        <v>42401</v>
      </c>
      <c r="E342" s="2">
        <v>63.134999999999998</v>
      </c>
      <c r="F342" s="2" t="s">
        <v>156</v>
      </c>
      <c r="G342" s="2">
        <v>7.54</v>
      </c>
      <c r="H342" s="2">
        <v>55.594999999999999</v>
      </c>
    </row>
    <row r="343" spans="1:8">
      <c r="A343" s="2" t="s">
        <v>154</v>
      </c>
      <c r="B343" s="2" t="s">
        <v>50</v>
      </c>
      <c r="C343" s="2" t="s">
        <v>162</v>
      </c>
      <c r="D343" s="8">
        <f>DATE(2016,3,1)</f>
        <v>42430</v>
      </c>
      <c r="E343" s="2">
        <v>63.134999999999998</v>
      </c>
      <c r="F343" s="2" t="s">
        <v>156</v>
      </c>
      <c r="G343" s="2">
        <v>7.44</v>
      </c>
      <c r="H343" s="2">
        <v>55.695</v>
      </c>
    </row>
    <row r="344" spans="1:8">
      <c r="A344" s="2" t="s">
        <v>154</v>
      </c>
      <c r="B344" s="2" t="s">
        <v>50</v>
      </c>
      <c r="C344" s="2" t="s">
        <v>162</v>
      </c>
      <c r="D344" s="8">
        <f>DATE(2016,4,1)</f>
        <v>42461</v>
      </c>
      <c r="E344" s="2">
        <v>63.134999999999998</v>
      </c>
      <c r="F344" s="2" t="s">
        <v>156</v>
      </c>
      <c r="G344" s="2">
        <v>7.54</v>
      </c>
      <c r="H344" s="2">
        <v>55.594999999999999</v>
      </c>
    </row>
    <row r="345" spans="1:8">
      <c r="A345" s="2" t="s">
        <v>154</v>
      </c>
      <c r="B345" s="2" t="s">
        <v>50</v>
      </c>
      <c r="C345" s="2" t="s">
        <v>162</v>
      </c>
      <c r="D345" s="8">
        <f>DATE(2016,5,1)</f>
        <v>42491</v>
      </c>
      <c r="E345" s="2">
        <v>63.134999999999998</v>
      </c>
      <c r="F345" s="2" t="s">
        <v>156</v>
      </c>
      <c r="G345" s="2">
        <v>7.54</v>
      </c>
      <c r="H345" s="2">
        <v>55.594999999999999</v>
      </c>
    </row>
    <row r="346" spans="1:8">
      <c r="A346" s="2" t="s">
        <v>154</v>
      </c>
      <c r="B346" s="2" t="s">
        <v>50</v>
      </c>
      <c r="C346" s="2" t="s">
        <v>162</v>
      </c>
      <c r="D346" s="8">
        <f>DATE(2016,5,4)</f>
        <v>42494</v>
      </c>
      <c r="E346" s="2">
        <v>63.134999999999998</v>
      </c>
      <c r="F346" s="2" t="s">
        <v>156</v>
      </c>
      <c r="G346" s="2">
        <v>7.93</v>
      </c>
      <c r="H346" s="2">
        <v>55.204999999999998</v>
      </c>
    </row>
    <row r="347" spans="1:8">
      <c r="A347" s="2" t="s">
        <v>154</v>
      </c>
      <c r="B347" s="2" t="s">
        <v>50</v>
      </c>
      <c r="C347" s="2" t="s">
        <v>162</v>
      </c>
      <c r="D347" s="8">
        <f>DATE(2016,6,1)</f>
        <v>42522</v>
      </c>
      <c r="E347" s="2">
        <v>63.134999999999998</v>
      </c>
      <c r="F347" s="2" t="s">
        <v>156</v>
      </c>
      <c r="G347" s="2">
        <v>7.59</v>
      </c>
      <c r="H347" s="2">
        <v>55.545000000000002</v>
      </c>
    </row>
    <row r="348" spans="1:8">
      <c r="A348" s="2" t="s">
        <v>154</v>
      </c>
      <c r="B348" s="2" t="s">
        <v>50</v>
      </c>
      <c r="C348" s="2" t="s">
        <v>162</v>
      </c>
      <c r="D348" s="8">
        <f>DATE(2016,7,1)</f>
        <v>42552</v>
      </c>
      <c r="E348" s="2">
        <v>63.134999999999998</v>
      </c>
      <c r="F348" s="2" t="s">
        <v>156</v>
      </c>
      <c r="G348" s="2">
        <v>7.69</v>
      </c>
      <c r="H348" s="2">
        <v>55.445</v>
      </c>
    </row>
    <row r="349" spans="1:8">
      <c r="A349" s="2" t="s">
        <v>154</v>
      </c>
      <c r="B349" s="2" t="s">
        <v>50</v>
      </c>
      <c r="C349" s="2" t="s">
        <v>162</v>
      </c>
      <c r="D349" s="8">
        <f>DATE(2016,8,1)</f>
        <v>42583</v>
      </c>
      <c r="E349" s="2">
        <v>63.134999999999998</v>
      </c>
      <c r="F349" s="2" t="s">
        <v>156</v>
      </c>
      <c r="G349" s="2">
        <v>7.84</v>
      </c>
      <c r="H349" s="2">
        <v>55.295000000000002</v>
      </c>
    </row>
    <row r="350" spans="1:8">
      <c r="A350" s="2" t="s">
        <v>154</v>
      </c>
      <c r="B350" s="2" t="s">
        <v>50</v>
      </c>
      <c r="C350" s="2" t="s">
        <v>162</v>
      </c>
      <c r="D350" s="8">
        <f>DATE(2016,9,1)</f>
        <v>42614</v>
      </c>
      <c r="E350" s="2">
        <v>63.134999999999998</v>
      </c>
      <c r="F350" s="2" t="s">
        <v>156</v>
      </c>
      <c r="G350" s="2">
        <v>7.34</v>
      </c>
      <c r="H350" s="2">
        <v>55.795000000000002</v>
      </c>
    </row>
    <row r="351" spans="1:8">
      <c r="A351" s="2" t="s">
        <v>154</v>
      </c>
      <c r="B351" s="2" t="s">
        <v>50</v>
      </c>
      <c r="C351" s="2" t="s">
        <v>162</v>
      </c>
      <c r="D351" s="8">
        <f>DATE(2016,10,1)</f>
        <v>42644</v>
      </c>
      <c r="E351" s="2">
        <v>63.134999999999998</v>
      </c>
      <c r="F351" s="2" t="s">
        <v>156</v>
      </c>
      <c r="G351" s="2">
        <v>7.79</v>
      </c>
      <c r="H351" s="2">
        <v>55.344999999999999</v>
      </c>
    </row>
    <row r="352" spans="1:8">
      <c r="A352" s="2" t="s">
        <v>154</v>
      </c>
      <c r="B352" s="2" t="s">
        <v>50</v>
      </c>
      <c r="C352" s="2" t="s">
        <v>162</v>
      </c>
      <c r="D352" s="8">
        <f>DATE(2016,11,1)</f>
        <v>42675</v>
      </c>
      <c r="E352" s="2">
        <v>63.134999999999998</v>
      </c>
      <c r="F352" s="2" t="s">
        <v>156</v>
      </c>
      <c r="G352" s="2">
        <v>7.49</v>
      </c>
      <c r="H352" s="2">
        <v>55.645000000000003</v>
      </c>
    </row>
    <row r="353" spans="1:8">
      <c r="A353" s="2" t="s">
        <v>154</v>
      </c>
      <c r="B353" s="2" t="s">
        <v>50</v>
      </c>
      <c r="C353" s="2" t="s">
        <v>162</v>
      </c>
      <c r="D353" s="8">
        <f>DATE(2016,11,3)</f>
        <v>42677</v>
      </c>
      <c r="E353" s="2">
        <v>63.134999999999998</v>
      </c>
      <c r="F353" s="2" t="s">
        <v>156</v>
      </c>
      <c r="G353" s="2">
        <v>7.4</v>
      </c>
      <c r="H353" s="2">
        <v>55.734999999999999</v>
      </c>
    </row>
    <row r="354" spans="1:8">
      <c r="A354" s="2" t="s">
        <v>154</v>
      </c>
      <c r="B354" s="2" t="s">
        <v>50</v>
      </c>
      <c r="C354" s="2" t="s">
        <v>162</v>
      </c>
      <c r="D354" s="8">
        <f>DATE(2016,12,1)</f>
        <v>42705</v>
      </c>
      <c r="E354" s="2">
        <v>63.134999999999998</v>
      </c>
      <c r="F354" s="2" t="s">
        <v>156</v>
      </c>
      <c r="G354" s="2">
        <v>7.84</v>
      </c>
      <c r="H354" s="2">
        <v>55.295000000000002</v>
      </c>
    </row>
    <row r="355" spans="1:8">
      <c r="A355" s="2" t="s">
        <v>154</v>
      </c>
      <c r="B355" s="2" t="s">
        <v>57</v>
      </c>
      <c r="C355" s="2" t="s">
        <v>163</v>
      </c>
      <c r="D355" s="8">
        <f>DATE(2015,6,11)</f>
        <v>42166</v>
      </c>
      <c r="E355" s="2">
        <v>75.123000000000005</v>
      </c>
      <c r="F355" s="2" t="s">
        <v>156</v>
      </c>
      <c r="G355" s="2">
        <v>5.71</v>
      </c>
      <c r="H355" s="2">
        <v>69.412999999999997</v>
      </c>
    </row>
    <row r="356" spans="1:8">
      <c r="A356" s="2" t="s">
        <v>154</v>
      </c>
      <c r="B356" s="2" t="s">
        <v>57</v>
      </c>
      <c r="C356" s="2" t="s">
        <v>163</v>
      </c>
      <c r="D356" s="8">
        <f>DATE(2015,11,19)</f>
        <v>42327</v>
      </c>
      <c r="E356" s="2">
        <v>75.123000000000005</v>
      </c>
      <c r="F356" s="2" t="s">
        <v>156</v>
      </c>
      <c r="G356" s="2">
        <v>5.65</v>
      </c>
      <c r="H356" s="2">
        <v>69.472999999999999</v>
      </c>
    </row>
    <row r="357" spans="1:8">
      <c r="A357" s="2" t="s">
        <v>154</v>
      </c>
      <c r="B357" s="2" t="s">
        <v>57</v>
      </c>
      <c r="C357" s="2" t="s">
        <v>163</v>
      </c>
      <c r="D357" s="8">
        <f>DATE(2016,5,4)</f>
        <v>42494</v>
      </c>
      <c r="E357" s="2">
        <v>75.123000000000005</v>
      </c>
      <c r="F357" s="2" t="s">
        <v>156</v>
      </c>
      <c r="G357" s="2">
        <v>7.55</v>
      </c>
      <c r="H357" s="2">
        <v>67.572999999999993</v>
      </c>
    </row>
    <row r="358" spans="1:8">
      <c r="A358" s="2" t="s">
        <v>154</v>
      </c>
      <c r="B358" s="2" t="s">
        <v>57</v>
      </c>
      <c r="C358" s="2" t="s">
        <v>163</v>
      </c>
      <c r="D358" s="8">
        <f>DATE(2016,11,3)</f>
        <v>42677</v>
      </c>
      <c r="E358" s="2">
        <v>75.123000000000005</v>
      </c>
      <c r="F358" s="2" t="s">
        <v>156</v>
      </c>
      <c r="G358" s="2">
        <v>5.15</v>
      </c>
      <c r="H358" s="2">
        <v>69.972999999999999</v>
      </c>
    </row>
    <row r="359" spans="1:8">
      <c r="A359" s="2" t="s">
        <v>154</v>
      </c>
      <c r="B359" s="2" t="s">
        <v>63</v>
      </c>
      <c r="C359" s="2" t="s">
        <v>164</v>
      </c>
      <c r="D359" s="8">
        <f>DATE(2000,1,1)</f>
        <v>36526</v>
      </c>
      <c r="E359" s="2">
        <v>86.921999999999997</v>
      </c>
      <c r="F359" s="2" t="s">
        <v>156</v>
      </c>
      <c r="G359" s="2">
        <v>5.4</v>
      </c>
      <c r="H359" s="2">
        <v>81.522000000000006</v>
      </c>
    </row>
    <row r="360" spans="1:8">
      <c r="A360" s="2" t="s">
        <v>154</v>
      </c>
      <c r="B360" s="2" t="s">
        <v>63</v>
      </c>
      <c r="C360" s="2" t="s">
        <v>164</v>
      </c>
      <c r="D360" s="8">
        <f>DATE(2000,2,1)</f>
        <v>36557</v>
      </c>
      <c r="E360" s="2">
        <v>86.921999999999997</v>
      </c>
      <c r="F360" s="2" t="s">
        <v>156</v>
      </c>
      <c r="G360" s="2">
        <v>5.7</v>
      </c>
      <c r="H360" s="2">
        <v>81.221999999999994</v>
      </c>
    </row>
    <row r="361" spans="1:8">
      <c r="A361" s="2" t="s">
        <v>154</v>
      </c>
      <c r="B361" s="2" t="s">
        <v>63</v>
      </c>
      <c r="C361" s="2" t="s">
        <v>164</v>
      </c>
      <c r="D361" s="8">
        <f>DATE(2000,3,1)</f>
        <v>36586</v>
      </c>
      <c r="E361" s="2">
        <v>86.921999999999997</v>
      </c>
      <c r="F361" s="2" t="s">
        <v>156</v>
      </c>
      <c r="G361" s="2">
        <v>5.95</v>
      </c>
      <c r="H361" s="2">
        <v>80.971999999999994</v>
      </c>
    </row>
    <row r="362" spans="1:8">
      <c r="A362" s="2" t="s">
        <v>154</v>
      </c>
      <c r="B362" s="2" t="s">
        <v>63</v>
      </c>
      <c r="C362" s="2" t="s">
        <v>164</v>
      </c>
      <c r="D362" s="8">
        <f>DATE(2000,5,1)</f>
        <v>36647</v>
      </c>
      <c r="E362" s="2">
        <v>86.921999999999997</v>
      </c>
      <c r="F362" s="2" t="s">
        <v>156</v>
      </c>
      <c r="G362" s="2">
        <v>6</v>
      </c>
      <c r="H362" s="2">
        <v>80.921999999999997</v>
      </c>
    </row>
    <row r="363" spans="1:8">
      <c r="A363" s="2" t="s">
        <v>154</v>
      </c>
      <c r="B363" s="2" t="s">
        <v>63</v>
      </c>
      <c r="C363" s="2" t="s">
        <v>164</v>
      </c>
      <c r="D363" s="8">
        <f>DATE(2000,6,1)</f>
        <v>36678</v>
      </c>
      <c r="E363" s="2">
        <v>86.921999999999997</v>
      </c>
      <c r="F363" s="2" t="s">
        <v>156</v>
      </c>
      <c r="G363" s="2">
        <v>5.9</v>
      </c>
      <c r="H363" s="2">
        <v>81.022000000000006</v>
      </c>
    </row>
    <row r="364" spans="1:8">
      <c r="A364" s="2" t="s">
        <v>154</v>
      </c>
      <c r="B364" s="2" t="s">
        <v>63</v>
      </c>
      <c r="C364" s="2" t="s">
        <v>164</v>
      </c>
      <c r="D364" s="8">
        <f>DATE(2000,8,1)</f>
        <v>36739</v>
      </c>
      <c r="E364" s="2">
        <v>86.921999999999997</v>
      </c>
      <c r="F364" s="2" t="s">
        <v>156</v>
      </c>
      <c r="G364" s="2">
        <v>4.7</v>
      </c>
      <c r="H364" s="2">
        <v>82.221999999999994</v>
      </c>
    </row>
    <row r="365" spans="1:8">
      <c r="A365" s="2" t="s">
        <v>154</v>
      </c>
      <c r="B365" s="2" t="s">
        <v>63</v>
      </c>
      <c r="C365" s="2" t="s">
        <v>164</v>
      </c>
      <c r="D365" s="8">
        <f>DATE(2000,9,1)</f>
        <v>36770</v>
      </c>
      <c r="E365" s="2">
        <v>86.921999999999997</v>
      </c>
      <c r="F365" s="2" t="s">
        <v>156</v>
      </c>
      <c r="G365" s="2">
        <v>4.9000000000000004</v>
      </c>
      <c r="H365" s="2">
        <v>82.022000000000006</v>
      </c>
    </row>
    <row r="366" spans="1:8">
      <c r="A366" s="2" t="s">
        <v>154</v>
      </c>
      <c r="B366" s="2" t="s">
        <v>63</v>
      </c>
      <c r="C366" s="2" t="s">
        <v>164</v>
      </c>
      <c r="D366" s="8">
        <f>DATE(2000,10,1)</f>
        <v>36800</v>
      </c>
      <c r="E366" s="2">
        <v>86.921999999999997</v>
      </c>
      <c r="F366" s="2" t="s">
        <v>156</v>
      </c>
      <c r="G366" s="2">
        <v>4.9000000000000004</v>
      </c>
      <c r="H366" s="2">
        <v>82.022000000000006</v>
      </c>
    </row>
    <row r="367" spans="1:8">
      <c r="A367" s="2" t="s">
        <v>154</v>
      </c>
      <c r="B367" s="2" t="s">
        <v>63</v>
      </c>
      <c r="C367" s="2" t="s">
        <v>164</v>
      </c>
      <c r="D367" s="8">
        <f>DATE(2000,12,1)</f>
        <v>36861</v>
      </c>
      <c r="E367" s="2">
        <v>86.921999999999997</v>
      </c>
      <c r="F367" s="2" t="s">
        <v>156</v>
      </c>
      <c r="G367" s="2">
        <v>5.5</v>
      </c>
      <c r="H367" s="2">
        <v>81.421999999999997</v>
      </c>
    </row>
    <row r="368" spans="1:8">
      <c r="A368" s="2" t="s">
        <v>154</v>
      </c>
      <c r="B368" s="2" t="s">
        <v>63</v>
      </c>
      <c r="C368" s="2" t="s">
        <v>164</v>
      </c>
      <c r="D368" s="8">
        <f>DATE(2001,1,1)</f>
        <v>36892</v>
      </c>
      <c r="E368" s="2">
        <v>86.921999999999997</v>
      </c>
      <c r="F368" s="2" t="s">
        <v>156</v>
      </c>
      <c r="G368" s="2">
        <v>5.7</v>
      </c>
      <c r="H368" s="2">
        <v>81.221999999999994</v>
      </c>
    </row>
    <row r="369" spans="1:8">
      <c r="A369" s="2" t="s">
        <v>154</v>
      </c>
      <c r="B369" s="2" t="s">
        <v>63</v>
      </c>
      <c r="C369" s="2" t="s">
        <v>164</v>
      </c>
      <c r="D369" s="8">
        <f>DATE(2001,2,1)</f>
        <v>36923</v>
      </c>
      <c r="E369" s="2">
        <v>86.921999999999997</v>
      </c>
      <c r="F369" s="2" t="s">
        <v>156</v>
      </c>
      <c r="G369" s="2">
        <v>5.7</v>
      </c>
      <c r="H369" s="2">
        <v>81.221999999999994</v>
      </c>
    </row>
    <row r="370" spans="1:8">
      <c r="A370" s="2" t="s">
        <v>154</v>
      </c>
      <c r="B370" s="2" t="s">
        <v>63</v>
      </c>
      <c r="C370" s="2" t="s">
        <v>164</v>
      </c>
      <c r="D370" s="8">
        <f>DATE(2001,3,1)</f>
        <v>36951</v>
      </c>
      <c r="E370" s="2">
        <v>86.921999999999997</v>
      </c>
      <c r="F370" s="2" t="s">
        <v>156</v>
      </c>
      <c r="G370" s="2">
        <v>5.8</v>
      </c>
      <c r="H370" s="2">
        <v>81.122</v>
      </c>
    </row>
    <row r="371" spans="1:8">
      <c r="A371" s="2" t="s">
        <v>154</v>
      </c>
      <c r="B371" s="2" t="s">
        <v>63</v>
      </c>
      <c r="C371" s="2" t="s">
        <v>164</v>
      </c>
      <c r="D371" s="8">
        <f>DATE(2001,4,1)</f>
        <v>36982</v>
      </c>
      <c r="E371" s="2">
        <v>86.921999999999997</v>
      </c>
      <c r="F371" s="2" t="s">
        <v>156</v>
      </c>
      <c r="G371" s="2">
        <v>5.8</v>
      </c>
      <c r="H371" s="2">
        <v>81.122</v>
      </c>
    </row>
    <row r="372" spans="1:8">
      <c r="A372" s="2" t="s">
        <v>154</v>
      </c>
      <c r="B372" s="2" t="s">
        <v>63</v>
      </c>
      <c r="C372" s="2" t="s">
        <v>164</v>
      </c>
      <c r="D372" s="8">
        <f>DATE(2001,5,1)</f>
        <v>37012</v>
      </c>
      <c r="E372" s="2">
        <v>86.921999999999997</v>
      </c>
      <c r="F372" s="2" t="s">
        <v>156</v>
      </c>
      <c r="G372" s="2">
        <v>5.8</v>
      </c>
      <c r="H372" s="2">
        <v>81.122</v>
      </c>
    </row>
    <row r="373" spans="1:8">
      <c r="A373" s="2" t="s">
        <v>154</v>
      </c>
      <c r="B373" s="2" t="s">
        <v>63</v>
      </c>
      <c r="C373" s="2" t="s">
        <v>164</v>
      </c>
      <c r="D373" s="8">
        <f>DATE(2001,6,1)</f>
        <v>37043</v>
      </c>
      <c r="E373" s="2">
        <v>86.921999999999997</v>
      </c>
      <c r="F373" s="2" t="s">
        <v>156</v>
      </c>
      <c r="G373" s="2">
        <v>5.5</v>
      </c>
      <c r="H373" s="2">
        <v>81.421999999999997</v>
      </c>
    </row>
    <row r="374" spans="1:8">
      <c r="A374" s="2" t="s">
        <v>154</v>
      </c>
      <c r="B374" s="2" t="s">
        <v>63</v>
      </c>
      <c r="C374" s="2" t="s">
        <v>164</v>
      </c>
      <c r="D374" s="8">
        <f>DATE(2001,7,1)</f>
        <v>37073</v>
      </c>
      <c r="E374" s="2">
        <v>86.921999999999997</v>
      </c>
      <c r="F374" s="2" t="s">
        <v>156</v>
      </c>
      <c r="G374" s="2">
        <v>4.8</v>
      </c>
      <c r="H374" s="2">
        <v>82.122</v>
      </c>
    </row>
    <row r="375" spans="1:8">
      <c r="A375" s="2" t="s">
        <v>154</v>
      </c>
      <c r="B375" s="2" t="s">
        <v>63</v>
      </c>
      <c r="C375" s="2" t="s">
        <v>164</v>
      </c>
      <c r="D375" s="8">
        <f>DATE(2001,9,1)</f>
        <v>37135</v>
      </c>
      <c r="E375" s="2">
        <v>86.921999999999997</v>
      </c>
      <c r="F375" s="2" t="s">
        <v>156</v>
      </c>
      <c r="G375" s="2">
        <v>5.0999999999999996</v>
      </c>
      <c r="H375" s="2">
        <v>81.822000000000003</v>
      </c>
    </row>
    <row r="376" spans="1:8">
      <c r="A376" s="2" t="s">
        <v>154</v>
      </c>
      <c r="B376" s="2" t="s">
        <v>63</v>
      </c>
      <c r="C376" s="2" t="s">
        <v>164</v>
      </c>
      <c r="D376" s="8">
        <f>DATE(2002,1,1)</f>
        <v>37257</v>
      </c>
      <c r="E376" s="2">
        <v>86.921999999999997</v>
      </c>
      <c r="F376" s="2" t="s">
        <v>156</v>
      </c>
      <c r="G376" s="2">
        <v>5.5</v>
      </c>
      <c r="H376" s="2">
        <v>81.421999999999997</v>
      </c>
    </row>
    <row r="377" spans="1:8">
      <c r="A377" s="2" t="s">
        <v>154</v>
      </c>
      <c r="B377" s="2" t="s">
        <v>63</v>
      </c>
      <c r="C377" s="2" t="s">
        <v>164</v>
      </c>
      <c r="D377" s="8">
        <f>DATE(2002,2,1)</f>
        <v>37288</v>
      </c>
      <c r="E377" s="2">
        <v>86.921999999999997</v>
      </c>
      <c r="F377" s="2" t="s">
        <v>156</v>
      </c>
      <c r="G377" s="2">
        <v>5.7</v>
      </c>
      <c r="H377" s="2">
        <v>81.221999999999994</v>
      </c>
    </row>
    <row r="378" spans="1:8">
      <c r="A378" s="2" t="s">
        <v>154</v>
      </c>
      <c r="B378" s="2" t="s">
        <v>63</v>
      </c>
      <c r="C378" s="2" t="s">
        <v>164</v>
      </c>
      <c r="D378" s="8">
        <f>DATE(2002,3,1)</f>
        <v>37316</v>
      </c>
      <c r="E378" s="2">
        <v>86.921999999999997</v>
      </c>
      <c r="F378" s="2" t="s">
        <v>156</v>
      </c>
      <c r="G378" s="2">
        <v>5.7</v>
      </c>
      <c r="H378" s="2">
        <v>81.221999999999994</v>
      </c>
    </row>
    <row r="379" spans="1:8">
      <c r="A379" s="2" t="s">
        <v>154</v>
      </c>
      <c r="B379" s="2" t="s">
        <v>63</v>
      </c>
      <c r="C379" s="2" t="s">
        <v>164</v>
      </c>
      <c r="D379" s="8">
        <f>DATE(2002,8,1)</f>
        <v>37469</v>
      </c>
      <c r="E379" s="2">
        <v>86.921999999999997</v>
      </c>
      <c r="F379" s="2" t="s">
        <v>156</v>
      </c>
      <c r="G379" s="2">
        <v>5</v>
      </c>
      <c r="H379" s="2">
        <v>81.921999999999997</v>
      </c>
    </row>
    <row r="380" spans="1:8">
      <c r="A380" s="2" t="s">
        <v>154</v>
      </c>
      <c r="B380" s="2" t="s">
        <v>63</v>
      </c>
      <c r="C380" s="2" t="s">
        <v>164</v>
      </c>
      <c r="D380" s="8">
        <f>DATE(2002,9,1)</f>
        <v>37500</v>
      </c>
      <c r="E380" s="2">
        <v>86.921999999999997</v>
      </c>
      <c r="F380" s="2" t="s">
        <v>156</v>
      </c>
      <c r="G380" s="2">
        <v>4.8</v>
      </c>
      <c r="H380" s="2">
        <v>82.122</v>
      </c>
    </row>
    <row r="381" spans="1:8">
      <c r="A381" s="2" t="s">
        <v>154</v>
      </c>
      <c r="B381" s="2" t="s">
        <v>63</v>
      </c>
      <c r="C381" s="2" t="s">
        <v>164</v>
      </c>
      <c r="D381" s="8">
        <f>DATE(2002,10,1)</f>
        <v>37530</v>
      </c>
      <c r="E381" s="2">
        <v>86.921999999999997</v>
      </c>
      <c r="F381" s="2" t="s">
        <v>156</v>
      </c>
      <c r="G381" s="2">
        <v>5.0999999999999996</v>
      </c>
      <c r="H381" s="2">
        <v>81.822000000000003</v>
      </c>
    </row>
    <row r="382" spans="1:8">
      <c r="A382" s="2" t="s">
        <v>154</v>
      </c>
      <c r="B382" s="2" t="s">
        <v>63</v>
      </c>
      <c r="C382" s="2" t="s">
        <v>164</v>
      </c>
      <c r="D382" s="8">
        <f>DATE(2002,11,1)</f>
        <v>37561</v>
      </c>
      <c r="E382" s="2">
        <v>86.921999999999997</v>
      </c>
      <c r="F382" s="2" t="s">
        <v>156</v>
      </c>
      <c r="G382" s="2">
        <v>5</v>
      </c>
      <c r="H382" s="2">
        <v>81.921999999999997</v>
      </c>
    </row>
    <row r="383" spans="1:8">
      <c r="A383" s="2" t="s">
        <v>154</v>
      </c>
      <c r="B383" s="2" t="s">
        <v>63</v>
      </c>
      <c r="C383" s="2" t="s">
        <v>164</v>
      </c>
      <c r="D383" s="8">
        <f>DATE(2002,12,1)</f>
        <v>37591</v>
      </c>
      <c r="E383" s="2">
        <v>86.921999999999997</v>
      </c>
      <c r="F383" s="2" t="s">
        <v>156</v>
      </c>
      <c r="G383" s="2">
        <v>4.9000000000000004</v>
      </c>
      <c r="H383" s="2">
        <v>82.022000000000006</v>
      </c>
    </row>
    <row r="384" spans="1:8">
      <c r="A384" s="2" t="s">
        <v>154</v>
      </c>
      <c r="B384" s="2" t="s">
        <v>63</v>
      </c>
      <c r="C384" s="2" t="s">
        <v>164</v>
      </c>
      <c r="D384" s="8">
        <f>DATE(2003,1,1)</f>
        <v>37622</v>
      </c>
      <c r="E384" s="2">
        <v>86.921999999999997</v>
      </c>
      <c r="F384" s="2" t="s">
        <v>156</v>
      </c>
      <c r="G384" s="2">
        <v>5</v>
      </c>
      <c r="H384" s="2">
        <v>81.921999999999997</v>
      </c>
    </row>
    <row r="385" spans="1:8">
      <c r="A385" s="2" t="s">
        <v>154</v>
      </c>
      <c r="B385" s="2" t="s">
        <v>63</v>
      </c>
      <c r="C385" s="2" t="s">
        <v>164</v>
      </c>
      <c r="D385" s="8">
        <f>DATE(2003,2,1)</f>
        <v>37653</v>
      </c>
      <c r="E385" s="2">
        <v>86.921999999999997</v>
      </c>
      <c r="F385" s="2" t="s">
        <v>156</v>
      </c>
      <c r="G385" s="2">
        <v>5.3</v>
      </c>
      <c r="H385" s="2">
        <v>81.622</v>
      </c>
    </row>
    <row r="386" spans="1:8">
      <c r="A386" s="2" t="s">
        <v>154</v>
      </c>
      <c r="B386" s="2" t="s">
        <v>63</v>
      </c>
      <c r="C386" s="2" t="s">
        <v>164</v>
      </c>
      <c r="D386" s="8">
        <f>DATE(2003,3,1)</f>
        <v>37681</v>
      </c>
      <c r="E386" s="2">
        <v>86.921999999999997</v>
      </c>
      <c r="F386" s="2" t="s">
        <v>156</v>
      </c>
      <c r="G386" s="2">
        <v>5.5</v>
      </c>
      <c r="H386" s="2">
        <v>81.421999999999997</v>
      </c>
    </row>
    <row r="387" spans="1:8">
      <c r="A387" s="2" t="s">
        <v>154</v>
      </c>
      <c r="B387" s="2" t="s">
        <v>63</v>
      </c>
      <c r="C387" s="2" t="s">
        <v>164</v>
      </c>
      <c r="D387" s="8">
        <f>DATE(2003,4,1)</f>
        <v>37712</v>
      </c>
      <c r="E387" s="2">
        <v>86.921999999999997</v>
      </c>
      <c r="F387" s="2" t="s">
        <v>156</v>
      </c>
      <c r="G387" s="2">
        <v>5.5</v>
      </c>
      <c r="H387" s="2">
        <v>81.421999999999997</v>
      </c>
    </row>
    <row r="388" spans="1:8">
      <c r="A388" s="2" t="s">
        <v>154</v>
      </c>
      <c r="B388" s="2" t="s">
        <v>63</v>
      </c>
      <c r="C388" s="2" t="s">
        <v>164</v>
      </c>
      <c r="D388" s="8">
        <f>DATE(2003,5,1)</f>
        <v>37742</v>
      </c>
      <c r="E388" s="2">
        <v>86.921999999999997</v>
      </c>
      <c r="F388" s="2" t="s">
        <v>156</v>
      </c>
      <c r="G388" s="2">
        <v>5.8</v>
      </c>
      <c r="H388" s="2">
        <v>81.122</v>
      </c>
    </row>
    <row r="389" spans="1:8">
      <c r="A389" s="2" t="s">
        <v>154</v>
      </c>
      <c r="B389" s="2" t="s">
        <v>63</v>
      </c>
      <c r="C389" s="2" t="s">
        <v>164</v>
      </c>
      <c r="D389" s="8">
        <f>DATE(2003,6,1)</f>
        <v>37773</v>
      </c>
      <c r="E389" s="2">
        <v>86.921999999999997</v>
      </c>
      <c r="F389" s="2" t="s">
        <v>156</v>
      </c>
      <c r="G389" s="2">
        <v>5.8</v>
      </c>
      <c r="H389" s="2">
        <v>81.122</v>
      </c>
    </row>
    <row r="390" spans="1:8">
      <c r="A390" s="2" t="s">
        <v>154</v>
      </c>
      <c r="B390" s="2" t="s">
        <v>63</v>
      </c>
      <c r="C390" s="2" t="s">
        <v>164</v>
      </c>
      <c r="D390" s="8">
        <f>DATE(2003,8,1)</f>
        <v>37834</v>
      </c>
      <c r="E390" s="2">
        <v>86.921999999999997</v>
      </c>
      <c r="F390" s="2" t="s">
        <v>156</v>
      </c>
      <c r="G390" s="2">
        <v>5.5</v>
      </c>
      <c r="H390" s="2">
        <v>81.421999999999997</v>
      </c>
    </row>
    <row r="391" spans="1:8">
      <c r="A391" s="2" t="s">
        <v>154</v>
      </c>
      <c r="B391" s="2" t="s">
        <v>63</v>
      </c>
      <c r="C391" s="2" t="s">
        <v>164</v>
      </c>
      <c r="D391" s="8">
        <f>DATE(2003,9,1)</f>
        <v>37865</v>
      </c>
      <c r="E391" s="2">
        <v>86.921999999999997</v>
      </c>
      <c r="F391" s="2" t="s">
        <v>156</v>
      </c>
      <c r="G391" s="2">
        <v>5.0999999999999996</v>
      </c>
      <c r="H391" s="2">
        <v>81.822000000000003</v>
      </c>
    </row>
    <row r="392" spans="1:8">
      <c r="A392" s="2" t="s">
        <v>154</v>
      </c>
      <c r="B392" s="2" t="s">
        <v>63</v>
      </c>
      <c r="C392" s="2" t="s">
        <v>164</v>
      </c>
      <c r="D392" s="8">
        <f>DATE(2003,10,1)</f>
        <v>37895</v>
      </c>
      <c r="E392" s="2">
        <v>86.921999999999997</v>
      </c>
      <c r="F392" s="2" t="s">
        <v>156</v>
      </c>
      <c r="G392" s="2">
        <v>5.4</v>
      </c>
      <c r="H392" s="2">
        <v>81.522000000000006</v>
      </c>
    </row>
    <row r="393" spans="1:8">
      <c r="A393" s="2" t="s">
        <v>154</v>
      </c>
      <c r="B393" s="2" t="s">
        <v>63</v>
      </c>
      <c r="C393" s="2" t="s">
        <v>164</v>
      </c>
      <c r="D393" s="8">
        <f>DATE(2003,11,1)</f>
        <v>37926</v>
      </c>
      <c r="E393" s="2">
        <v>86.921999999999997</v>
      </c>
      <c r="F393" s="2" t="s">
        <v>156</v>
      </c>
      <c r="G393" s="2">
        <v>5.6</v>
      </c>
      <c r="H393" s="2">
        <v>81.322000000000003</v>
      </c>
    </row>
    <row r="394" spans="1:8">
      <c r="A394" s="2" t="s">
        <v>154</v>
      </c>
      <c r="B394" s="2" t="s">
        <v>63</v>
      </c>
      <c r="C394" s="2" t="s">
        <v>164</v>
      </c>
      <c r="D394" s="8">
        <f>DATE(2003,12,1)</f>
        <v>37956</v>
      </c>
      <c r="E394" s="2">
        <v>86.921999999999997</v>
      </c>
      <c r="F394" s="2" t="s">
        <v>156</v>
      </c>
      <c r="G394" s="2">
        <v>5.3</v>
      </c>
      <c r="H394" s="2">
        <v>81.622</v>
      </c>
    </row>
    <row r="395" spans="1:8">
      <c r="A395" s="2" t="s">
        <v>154</v>
      </c>
      <c r="B395" s="2" t="s">
        <v>63</v>
      </c>
      <c r="C395" s="2" t="s">
        <v>164</v>
      </c>
      <c r="D395" s="8">
        <f>DATE(2004,2,1)</f>
        <v>38018</v>
      </c>
      <c r="E395" s="2">
        <v>86.921999999999997</v>
      </c>
      <c r="F395" s="2" t="s">
        <v>156</v>
      </c>
      <c r="G395" s="2">
        <v>5.2</v>
      </c>
      <c r="H395" s="2">
        <v>81.721999999999994</v>
      </c>
    </row>
    <row r="396" spans="1:8">
      <c r="A396" s="2" t="s">
        <v>154</v>
      </c>
      <c r="B396" s="2" t="s">
        <v>63</v>
      </c>
      <c r="C396" s="2" t="s">
        <v>164</v>
      </c>
      <c r="D396" s="8">
        <f>DATE(2004,3,1)</f>
        <v>38047</v>
      </c>
      <c r="E396" s="2">
        <v>86.921999999999997</v>
      </c>
      <c r="F396" s="2" t="s">
        <v>156</v>
      </c>
      <c r="G396" s="2">
        <v>5.9</v>
      </c>
      <c r="H396" s="2">
        <v>81.022000000000006</v>
      </c>
    </row>
    <row r="397" spans="1:8">
      <c r="A397" s="2" t="s">
        <v>154</v>
      </c>
      <c r="B397" s="2" t="s">
        <v>63</v>
      </c>
      <c r="C397" s="2" t="s">
        <v>164</v>
      </c>
      <c r="D397" s="8">
        <f>DATE(2004,6,1)</f>
        <v>38139</v>
      </c>
      <c r="E397" s="2">
        <v>86.921999999999997</v>
      </c>
      <c r="F397" s="2" t="s">
        <v>156</v>
      </c>
      <c r="G397" s="2">
        <v>5.6</v>
      </c>
      <c r="H397" s="2">
        <v>81.322000000000003</v>
      </c>
    </row>
    <row r="398" spans="1:8">
      <c r="A398" s="2" t="s">
        <v>154</v>
      </c>
      <c r="B398" s="2" t="s">
        <v>63</v>
      </c>
      <c r="C398" s="2" t="s">
        <v>164</v>
      </c>
      <c r="D398" s="8">
        <f>DATE(2004,7,1)</f>
        <v>38169</v>
      </c>
      <c r="E398" s="2">
        <v>86.921999999999997</v>
      </c>
      <c r="F398" s="2" t="s">
        <v>156</v>
      </c>
      <c r="G398" s="2">
        <v>5.3</v>
      </c>
      <c r="H398" s="2">
        <v>81.622</v>
      </c>
    </row>
    <row r="399" spans="1:8">
      <c r="A399" s="2" t="s">
        <v>154</v>
      </c>
      <c r="B399" s="2" t="s">
        <v>63</v>
      </c>
      <c r="C399" s="2" t="s">
        <v>164</v>
      </c>
      <c r="D399" s="8">
        <f>DATE(2004,9,1)</f>
        <v>38231</v>
      </c>
      <c r="E399" s="2">
        <v>86.921999999999997</v>
      </c>
      <c r="F399" s="2" t="s">
        <v>156</v>
      </c>
      <c r="G399" s="2">
        <v>5</v>
      </c>
      <c r="H399" s="2">
        <v>81.921999999999997</v>
      </c>
    </row>
    <row r="400" spans="1:8">
      <c r="A400" s="2" t="s">
        <v>154</v>
      </c>
      <c r="B400" s="2" t="s">
        <v>63</v>
      </c>
      <c r="C400" s="2" t="s">
        <v>164</v>
      </c>
      <c r="D400" s="8">
        <f>DATE(2004,10,1)</f>
        <v>38261</v>
      </c>
      <c r="E400" s="2">
        <v>86.921999999999997</v>
      </c>
      <c r="F400" s="2" t="s">
        <v>156</v>
      </c>
      <c r="G400" s="2">
        <v>5.2</v>
      </c>
      <c r="H400" s="2">
        <v>81.721999999999994</v>
      </c>
    </row>
    <row r="401" spans="1:8">
      <c r="A401" s="2" t="s">
        <v>154</v>
      </c>
      <c r="B401" s="2" t="s">
        <v>63</v>
      </c>
      <c r="C401" s="2" t="s">
        <v>164</v>
      </c>
      <c r="D401" s="8">
        <f>DATE(2004,11,1)</f>
        <v>38292</v>
      </c>
      <c r="E401" s="2">
        <v>86.921999999999997</v>
      </c>
      <c r="F401" s="2" t="s">
        <v>156</v>
      </c>
      <c r="G401" s="2">
        <v>5.4</v>
      </c>
      <c r="H401" s="2">
        <v>81.522000000000006</v>
      </c>
    </row>
    <row r="402" spans="1:8">
      <c r="A402" s="2" t="s">
        <v>154</v>
      </c>
      <c r="B402" s="2" t="s">
        <v>63</v>
      </c>
      <c r="C402" s="2" t="s">
        <v>164</v>
      </c>
      <c r="D402" s="8">
        <f>DATE(2004,12,1)</f>
        <v>38322</v>
      </c>
      <c r="E402" s="2">
        <v>86.921999999999997</v>
      </c>
      <c r="F402" s="2" t="s">
        <v>156</v>
      </c>
      <c r="G402" s="2">
        <v>5.6</v>
      </c>
      <c r="H402" s="2">
        <v>81.322000000000003</v>
      </c>
    </row>
    <row r="403" spans="1:8">
      <c r="A403" s="2" t="s">
        <v>154</v>
      </c>
      <c r="B403" s="2" t="s">
        <v>63</v>
      </c>
      <c r="C403" s="2" t="s">
        <v>164</v>
      </c>
      <c r="D403" s="8">
        <f>DATE(2005,1,1)</f>
        <v>38353</v>
      </c>
      <c r="E403" s="2">
        <v>86.921999999999997</v>
      </c>
      <c r="F403" s="2" t="s">
        <v>156</v>
      </c>
      <c r="G403" s="2">
        <v>5.5</v>
      </c>
      <c r="H403" s="2">
        <v>81.421999999999997</v>
      </c>
    </row>
    <row r="404" spans="1:8">
      <c r="A404" s="2" t="s">
        <v>154</v>
      </c>
      <c r="B404" s="2" t="s">
        <v>63</v>
      </c>
      <c r="C404" s="2" t="s">
        <v>164</v>
      </c>
      <c r="D404" s="8">
        <f>DATE(2005,2,1)</f>
        <v>38384</v>
      </c>
      <c r="E404" s="2">
        <v>86.921999999999997</v>
      </c>
      <c r="F404" s="2" t="s">
        <v>156</v>
      </c>
      <c r="G404" s="2">
        <v>5.7</v>
      </c>
      <c r="H404" s="2">
        <v>81.221999999999994</v>
      </c>
    </row>
    <row r="405" spans="1:8">
      <c r="A405" s="2" t="s">
        <v>154</v>
      </c>
      <c r="B405" s="2" t="s">
        <v>63</v>
      </c>
      <c r="C405" s="2" t="s">
        <v>164</v>
      </c>
      <c r="D405" s="8">
        <f>DATE(2005,3,1)</f>
        <v>38412</v>
      </c>
      <c r="E405" s="2">
        <v>86.921999999999997</v>
      </c>
      <c r="F405" s="2" t="s">
        <v>156</v>
      </c>
      <c r="G405" s="2">
        <v>6.1</v>
      </c>
      <c r="H405" s="2">
        <v>80.822000000000003</v>
      </c>
    </row>
    <row r="406" spans="1:8">
      <c r="A406" s="2" t="s">
        <v>154</v>
      </c>
      <c r="B406" s="2" t="s">
        <v>63</v>
      </c>
      <c r="C406" s="2" t="s">
        <v>164</v>
      </c>
      <c r="D406" s="8">
        <f>DATE(2005,5,1)</f>
        <v>38473</v>
      </c>
      <c r="E406" s="2">
        <v>86.921999999999997</v>
      </c>
      <c r="F406" s="2" t="s">
        <v>156</v>
      </c>
      <c r="G406" s="2">
        <v>6</v>
      </c>
      <c r="H406" s="2">
        <v>80.921999999999997</v>
      </c>
    </row>
    <row r="407" spans="1:8">
      <c r="A407" s="2" t="s">
        <v>154</v>
      </c>
      <c r="B407" s="2" t="s">
        <v>63</v>
      </c>
      <c r="C407" s="2" t="s">
        <v>164</v>
      </c>
      <c r="D407" s="8">
        <f>DATE(2005,6,1)</f>
        <v>38504</v>
      </c>
      <c r="E407" s="2">
        <v>86.921999999999997</v>
      </c>
      <c r="F407" s="2" t="s">
        <v>156</v>
      </c>
      <c r="G407" s="2">
        <v>6</v>
      </c>
      <c r="H407" s="2">
        <v>80.921999999999997</v>
      </c>
    </row>
    <row r="408" spans="1:8">
      <c r="A408" s="2" t="s">
        <v>154</v>
      </c>
      <c r="B408" s="2" t="s">
        <v>63</v>
      </c>
      <c r="C408" s="2" t="s">
        <v>164</v>
      </c>
      <c r="D408" s="8">
        <f>DATE(2005,7,1)</f>
        <v>38534</v>
      </c>
      <c r="E408" s="2">
        <v>86.921999999999997</v>
      </c>
      <c r="F408" s="2" t="s">
        <v>156</v>
      </c>
      <c r="G408" s="2">
        <v>5.7</v>
      </c>
      <c r="H408" s="2">
        <v>81.221999999999994</v>
      </c>
    </row>
    <row r="409" spans="1:8">
      <c r="A409" s="2" t="s">
        <v>154</v>
      </c>
      <c r="B409" s="2" t="s">
        <v>63</v>
      </c>
      <c r="C409" s="2" t="s">
        <v>164</v>
      </c>
      <c r="D409" s="8">
        <f>DATE(2005,8,1)</f>
        <v>38565</v>
      </c>
      <c r="E409" s="2">
        <v>86.921999999999997</v>
      </c>
      <c r="F409" s="2" t="s">
        <v>156</v>
      </c>
      <c r="G409" s="2">
        <v>5.5</v>
      </c>
      <c r="H409" s="2">
        <v>81.421999999999997</v>
      </c>
    </row>
    <row r="410" spans="1:8">
      <c r="A410" s="2" t="s">
        <v>154</v>
      </c>
      <c r="B410" s="2" t="s">
        <v>63</v>
      </c>
      <c r="C410" s="2" t="s">
        <v>164</v>
      </c>
      <c r="D410" s="8">
        <f>DATE(2005,9,1)</f>
        <v>38596</v>
      </c>
      <c r="E410" s="2">
        <v>86.921999999999997</v>
      </c>
      <c r="F410" s="2" t="s">
        <v>156</v>
      </c>
      <c r="G410" s="2">
        <v>5.5</v>
      </c>
      <c r="H410" s="2">
        <v>81.421999999999997</v>
      </c>
    </row>
    <row r="411" spans="1:8">
      <c r="A411" s="2" t="s">
        <v>154</v>
      </c>
      <c r="B411" s="2" t="s">
        <v>63</v>
      </c>
      <c r="C411" s="2" t="s">
        <v>164</v>
      </c>
      <c r="D411" s="8">
        <f>DATE(2006,1,1)</f>
        <v>38718</v>
      </c>
      <c r="E411" s="2">
        <v>86.921999999999997</v>
      </c>
      <c r="F411" s="2" t="s">
        <v>156</v>
      </c>
      <c r="G411" s="2">
        <v>5.8</v>
      </c>
      <c r="H411" s="2">
        <v>81.122</v>
      </c>
    </row>
    <row r="412" spans="1:8">
      <c r="A412" s="2" t="s">
        <v>154</v>
      </c>
      <c r="B412" s="2" t="s">
        <v>63</v>
      </c>
      <c r="C412" s="2" t="s">
        <v>164</v>
      </c>
      <c r="D412" s="8">
        <f>DATE(2006,2,1)</f>
        <v>38749</v>
      </c>
      <c r="E412" s="2">
        <v>86.921999999999997</v>
      </c>
      <c r="F412" s="2" t="s">
        <v>156</v>
      </c>
      <c r="G412" s="2">
        <v>6</v>
      </c>
      <c r="H412" s="2">
        <v>80.921999999999997</v>
      </c>
    </row>
    <row r="413" spans="1:8">
      <c r="A413" s="2" t="s">
        <v>154</v>
      </c>
      <c r="B413" s="2" t="s">
        <v>63</v>
      </c>
      <c r="C413" s="2" t="s">
        <v>164</v>
      </c>
      <c r="D413" s="8">
        <f>DATE(2006,3,1)</f>
        <v>38777</v>
      </c>
      <c r="E413" s="2">
        <v>86.921999999999997</v>
      </c>
      <c r="F413" s="2" t="s">
        <v>156</v>
      </c>
      <c r="G413" s="2">
        <v>6.3</v>
      </c>
      <c r="H413" s="2">
        <v>80.622</v>
      </c>
    </row>
    <row r="414" spans="1:8">
      <c r="A414" s="2" t="s">
        <v>154</v>
      </c>
      <c r="B414" s="2" t="s">
        <v>63</v>
      </c>
      <c r="C414" s="2" t="s">
        <v>164</v>
      </c>
      <c r="D414" s="8">
        <f>DATE(2006,4,1)</f>
        <v>38808</v>
      </c>
      <c r="E414" s="2">
        <v>86.921999999999997</v>
      </c>
      <c r="F414" s="2" t="s">
        <v>156</v>
      </c>
      <c r="G414" s="2">
        <v>6.1</v>
      </c>
      <c r="H414" s="2">
        <v>80.822000000000003</v>
      </c>
    </row>
    <row r="415" spans="1:8">
      <c r="A415" s="2" t="s">
        <v>154</v>
      </c>
      <c r="B415" s="2" t="s">
        <v>63</v>
      </c>
      <c r="C415" s="2" t="s">
        <v>164</v>
      </c>
      <c r="D415" s="8">
        <f>DATE(2006,5,1)</f>
        <v>38838</v>
      </c>
      <c r="E415" s="2">
        <v>86.921999999999997</v>
      </c>
      <c r="F415" s="2" t="s">
        <v>156</v>
      </c>
      <c r="G415" s="2">
        <v>6.5</v>
      </c>
      <c r="H415" s="2">
        <v>80.421999999999997</v>
      </c>
    </row>
    <row r="416" spans="1:8">
      <c r="A416" s="2" t="s">
        <v>154</v>
      </c>
      <c r="B416" s="2" t="s">
        <v>63</v>
      </c>
      <c r="C416" s="2" t="s">
        <v>164</v>
      </c>
      <c r="D416" s="8">
        <f>DATE(2006,6,1)</f>
        <v>38869</v>
      </c>
      <c r="E416" s="2">
        <v>86.921999999999997</v>
      </c>
      <c r="F416" s="2" t="s">
        <v>156</v>
      </c>
      <c r="G416" s="2">
        <v>6.8</v>
      </c>
      <c r="H416" s="2">
        <v>80.122</v>
      </c>
    </row>
    <row r="417" spans="1:8">
      <c r="A417" s="2" t="s">
        <v>154</v>
      </c>
      <c r="B417" s="2" t="s">
        <v>63</v>
      </c>
      <c r="C417" s="2" t="s">
        <v>164</v>
      </c>
      <c r="D417" s="8">
        <f>DATE(2006,8,1)</f>
        <v>38930</v>
      </c>
      <c r="E417" s="2">
        <v>86.921999999999997</v>
      </c>
      <c r="F417" s="2" t="s">
        <v>156</v>
      </c>
      <c r="G417" s="2">
        <v>6.2</v>
      </c>
      <c r="H417" s="2">
        <v>80.721999999999994</v>
      </c>
    </row>
    <row r="418" spans="1:8">
      <c r="A418" s="2" t="s">
        <v>154</v>
      </c>
      <c r="B418" s="2" t="s">
        <v>63</v>
      </c>
      <c r="C418" s="2" t="s">
        <v>164</v>
      </c>
      <c r="D418" s="8">
        <f>DATE(2007,3,1)</f>
        <v>39142</v>
      </c>
      <c r="E418" s="2">
        <v>86.921999999999997</v>
      </c>
      <c r="F418" s="2" t="s">
        <v>156</v>
      </c>
      <c r="G418" s="2">
        <v>6.1</v>
      </c>
      <c r="H418" s="2">
        <v>80.822000000000003</v>
      </c>
    </row>
    <row r="419" spans="1:8">
      <c r="A419" s="2" t="s">
        <v>154</v>
      </c>
      <c r="B419" s="2" t="s">
        <v>63</v>
      </c>
      <c r="C419" s="2" t="s">
        <v>164</v>
      </c>
      <c r="D419" s="8">
        <f>DATE(2007,4,1)</f>
        <v>39173</v>
      </c>
      <c r="E419" s="2">
        <v>86.921999999999997</v>
      </c>
      <c r="F419" s="2" t="s">
        <v>156</v>
      </c>
      <c r="G419" s="2">
        <v>6.3</v>
      </c>
      <c r="H419" s="2">
        <v>80.622</v>
      </c>
    </row>
    <row r="420" spans="1:8">
      <c r="A420" s="2" t="s">
        <v>154</v>
      </c>
      <c r="B420" s="2" t="s">
        <v>63</v>
      </c>
      <c r="C420" s="2" t="s">
        <v>164</v>
      </c>
      <c r="D420" s="8">
        <f>DATE(2007,5,1)</f>
        <v>39203</v>
      </c>
      <c r="E420" s="2">
        <v>86.921999999999997</v>
      </c>
      <c r="F420" s="2" t="s">
        <v>156</v>
      </c>
      <c r="G420" s="2">
        <v>6.2</v>
      </c>
      <c r="H420" s="2">
        <v>80.721999999999994</v>
      </c>
    </row>
    <row r="421" spans="1:8">
      <c r="A421" s="2" t="s">
        <v>154</v>
      </c>
      <c r="B421" s="2" t="s">
        <v>63</v>
      </c>
      <c r="C421" s="2" t="s">
        <v>164</v>
      </c>
      <c r="D421" s="8">
        <f>DATE(2007,6,1)</f>
        <v>39234</v>
      </c>
      <c r="E421" s="2">
        <v>86.921999999999997</v>
      </c>
      <c r="F421" s="2" t="s">
        <v>156</v>
      </c>
      <c r="G421" s="2">
        <v>6.1</v>
      </c>
      <c r="H421" s="2">
        <v>80.822000000000003</v>
      </c>
    </row>
    <row r="422" spans="1:8">
      <c r="A422" s="2" t="s">
        <v>154</v>
      </c>
      <c r="B422" s="2" t="s">
        <v>63</v>
      </c>
      <c r="C422" s="2" t="s">
        <v>164</v>
      </c>
      <c r="D422" s="8">
        <f>DATE(2007,8,1)</f>
        <v>39295</v>
      </c>
      <c r="E422" s="2">
        <v>86.921999999999997</v>
      </c>
      <c r="F422" s="2" t="s">
        <v>156</v>
      </c>
      <c r="G422" s="2">
        <v>5.9</v>
      </c>
      <c r="H422" s="2">
        <v>81.022000000000006</v>
      </c>
    </row>
    <row r="423" spans="1:8">
      <c r="A423" s="2" t="s">
        <v>154</v>
      </c>
      <c r="B423" s="2" t="s">
        <v>63</v>
      </c>
      <c r="C423" s="2" t="s">
        <v>164</v>
      </c>
      <c r="D423" s="8">
        <f>DATE(2007,9,1)</f>
        <v>39326</v>
      </c>
      <c r="E423" s="2">
        <v>86.921999999999997</v>
      </c>
      <c r="F423" s="2" t="s">
        <v>156</v>
      </c>
      <c r="G423" s="2">
        <v>5.9</v>
      </c>
      <c r="H423" s="2">
        <v>81.022000000000006</v>
      </c>
    </row>
    <row r="424" spans="1:8">
      <c r="A424" s="2" t="s">
        <v>154</v>
      </c>
      <c r="B424" s="2" t="s">
        <v>63</v>
      </c>
      <c r="C424" s="2" t="s">
        <v>164</v>
      </c>
      <c r="D424" s="8">
        <f>DATE(2007,10,1)</f>
        <v>39356</v>
      </c>
      <c r="E424" s="2">
        <v>86.921999999999997</v>
      </c>
      <c r="F424" s="2" t="s">
        <v>156</v>
      </c>
      <c r="G424" s="2">
        <v>6.6</v>
      </c>
      <c r="H424" s="2">
        <v>80.322000000000003</v>
      </c>
    </row>
    <row r="425" spans="1:8">
      <c r="A425" s="2" t="s">
        <v>154</v>
      </c>
      <c r="B425" s="2" t="s">
        <v>63</v>
      </c>
      <c r="C425" s="2" t="s">
        <v>164</v>
      </c>
      <c r="D425" s="8">
        <f>DATE(2007,11,1)</f>
        <v>39387</v>
      </c>
      <c r="E425" s="2">
        <v>86.921999999999997</v>
      </c>
      <c r="F425" s="2" t="s">
        <v>156</v>
      </c>
      <c r="G425" s="2">
        <v>5.6</v>
      </c>
      <c r="H425" s="2">
        <v>81.322000000000003</v>
      </c>
    </row>
    <row r="426" spans="1:8">
      <c r="A426" s="2" t="s">
        <v>154</v>
      </c>
      <c r="B426" s="2" t="s">
        <v>63</v>
      </c>
      <c r="C426" s="2" t="s">
        <v>164</v>
      </c>
      <c r="D426" s="8">
        <f>DATE(2007,12,1)</f>
        <v>39417</v>
      </c>
      <c r="E426" s="2">
        <v>86.921999999999997</v>
      </c>
      <c r="F426" s="2" t="s">
        <v>156</v>
      </c>
      <c r="G426" s="2">
        <v>5.7</v>
      </c>
      <c r="H426" s="2">
        <v>81.221999999999994</v>
      </c>
    </row>
    <row r="427" spans="1:8">
      <c r="A427" s="2" t="s">
        <v>154</v>
      </c>
      <c r="B427" s="2" t="s">
        <v>63</v>
      </c>
      <c r="C427" s="2" t="s">
        <v>164</v>
      </c>
      <c r="D427" s="8">
        <f>DATE(2008,1,1)</f>
        <v>39448</v>
      </c>
      <c r="E427" s="2">
        <v>86.921999999999997</v>
      </c>
      <c r="F427" s="2" t="s">
        <v>156</v>
      </c>
      <c r="G427" s="2">
        <v>5.5</v>
      </c>
      <c r="H427" s="2">
        <v>81.421999999999997</v>
      </c>
    </row>
    <row r="428" spans="1:8">
      <c r="A428" s="2" t="s">
        <v>154</v>
      </c>
      <c r="B428" s="2" t="s">
        <v>63</v>
      </c>
      <c r="C428" s="2" t="s">
        <v>164</v>
      </c>
      <c r="D428" s="8">
        <f>DATE(2008,2,1)</f>
        <v>39479</v>
      </c>
      <c r="E428" s="2">
        <v>86.921999999999997</v>
      </c>
      <c r="F428" s="2" t="s">
        <v>156</v>
      </c>
      <c r="G428" s="2">
        <v>5.4</v>
      </c>
      <c r="H428" s="2">
        <v>81.522000000000006</v>
      </c>
    </row>
    <row r="429" spans="1:8">
      <c r="A429" s="2" t="s">
        <v>154</v>
      </c>
      <c r="B429" s="2" t="s">
        <v>63</v>
      </c>
      <c r="C429" s="2" t="s">
        <v>164</v>
      </c>
      <c r="D429" s="8">
        <f>DATE(2008,3,1)</f>
        <v>39508</v>
      </c>
      <c r="E429" s="2">
        <v>86.921999999999997</v>
      </c>
      <c r="F429" s="2" t="s">
        <v>156</v>
      </c>
      <c r="G429" s="2">
        <v>6.2</v>
      </c>
      <c r="H429" s="2">
        <v>80.721999999999994</v>
      </c>
    </row>
    <row r="430" spans="1:8">
      <c r="A430" s="2" t="s">
        <v>154</v>
      </c>
      <c r="B430" s="2" t="s">
        <v>63</v>
      </c>
      <c r="C430" s="2" t="s">
        <v>164</v>
      </c>
      <c r="D430" s="8">
        <f>DATE(2008,4,1)</f>
        <v>39539</v>
      </c>
      <c r="E430" s="2">
        <v>86.921999999999997</v>
      </c>
      <c r="F430" s="2" t="s">
        <v>156</v>
      </c>
      <c r="G430" s="2">
        <v>6.3</v>
      </c>
      <c r="H430" s="2">
        <v>80.622</v>
      </c>
    </row>
    <row r="431" spans="1:8">
      <c r="A431" s="2" t="s">
        <v>154</v>
      </c>
      <c r="B431" s="2" t="s">
        <v>63</v>
      </c>
      <c r="C431" s="2" t="s">
        <v>164</v>
      </c>
      <c r="D431" s="8">
        <f>DATE(2008,5,1)</f>
        <v>39569</v>
      </c>
      <c r="E431" s="2">
        <v>86.921999999999997</v>
      </c>
      <c r="F431" s="2" t="s">
        <v>156</v>
      </c>
      <c r="G431" s="2">
        <v>6.2</v>
      </c>
      <c r="H431" s="2">
        <v>80.721999999999994</v>
      </c>
    </row>
    <row r="432" spans="1:8">
      <c r="A432" s="2" t="s">
        <v>154</v>
      </c>
      <c r="B432" s="2" t="s">
        <v>63</v>
      </c>
      <c r="C432" s="2" t="s">
        <v>164</v>
      </c>
      <c r="D432" s="8">
        <f>DATE(2008,6,1)</f>
        <v>39600</v>
      </c>
      <c r="E432" s="2">
        <v>86.921999999999997</v>
      </c>
      <c r="F432" s="2" t="s">
        <v>156</v>
      </c>
      <c r="G432" s="2">
        <v>7.1</v>
      </c>
      <c r="H432" s="2">
        <v>79.822000000000003</v>
      </c>
    </row>
    <row r="433" spans="1:8">
      <c r="A433" s="2" t="s">
        <v>154</v>
      </c>
      <c r="B433" s="2" t="s">
        <v>63</v>
      </c>
      <c r="C433" s="2" t="s">
        <v>164</v>
      </c>
      <c r="D433" s="8">
        <f>DATE(2008,7,1)</f>
        <v>39630</v>
      </c>
      <c r="E433" s="2">
        <v>86.921999999999997</v>
      </c>
      <c r="F433" s="2" t="s">
        <v>156</v>
      </c>
      <c r="G433" s="2">
        <v>7.2</v>
      </c>
      <c r="H433" s="2">
        <v>79.721999999999994</v>
      </c>
    </row>
    <row r="434" spans="1:8">
      <c r="A434" s="2" t="s">
        <v>154</v>
      </c>
      <c r="B434" s="2" t="s">
        <v>63</v>
      </c>
      <c r="C434" s="2" t="s">
        <v>164</v>
      </c>
      <c r="D434" s="8">
        <f>DATE(2008,8,1)</f>
        <v>39661</v>
      </c>
      <c r="E434" s="2">
        <v>86.921999999999997</v>
      </c>
      <c r="F434" s="2" t="s">
        <v>156</v>
      </c>
      <c r="G434" s="2">
        <v>4.97</v>
      </c>
      <c r="H434" s="2">
        <v>81.951999999999998</v>
      </c>
    </row>
    <row r="435" spans="1:8">
      <c r="A435" s="2" t="s">
        <v>154</v>
      </c>
      <c r="B435" s="2" t="s">
        <v>63</v>
      </c>
      <c r="C435" s="2" t="s">
        <v>164</v>
      </c>
      <c r="D435" s="8">
        <f>DATE(2008,9,1)</f>
        <v>39692</v>
      </c>
      <c r="E435" s="2">
        <v>86.921999999999997</v>
      </c>
      <c r="F435" s="2" t="s">
        <v>156</v>
      </c>
      <c r="G435" s="2">
        <v>4.2300000000000004</v>
      </c>
      <c r="H435" s="2">
        <v>82.691999999999993</v>
      </c>
    </row>
    <row r="436" spans="1:8">
      <c r="A436" s="2" t="s">
        <v>154</v>
      </c>
      <c r="B436" s="2" t="s">
        <v>63</v>
      </c>
      <c r="C436" s="2" t="s">
        <v>164</v>
      </c>
      <c r="D436" s="8">
        <f>DATE(2008,10,1)</f>
        <v>39722</v>
      </c>
      <c r="E436" s="2">
        <v>86.921999999999997</v>
      </c>
      <c r="F436" s="2" t="s">
        <v>156</v>
      </c>
      <c r="G436" s="2">
        <v>4.3600000000000003</v>
      </c>
      <c r="H436" s="2">
        <v>82.561999999999998</v>
      </c>
    </row>
    <row r="437" spans="1:8">
      <c r="A437" s="2" t="s">
        <v>154</v>
      </c>
      <c r="B437" s="2" t="s">
        <v>63</v>
      </c>
      <c r="C437" s="2" t="s">
        <v>164</v>
      </c>
      <c r="D437" s="8">
        <f>DATE(2008,11,1)</f>
        <v>39753</v>
      </c>
      <c r="E437" s="2">
        <v>86.921999999999997</v>
      </c>
      <c r="F437" s="2" t="s">
        <v>156</v>
      </c>
      <c r="G437" s="2">
        <v>5.05</v>
      </c>
      <c r="H437" s="2">
        <v>81.872</v>
      </c>
    </row>
    <row r="438" spans="1:8">
      <c r="A438" s="2" t="s">
        <v>154</v>
      </c>
      <c r="B438" s="2" t="s">
        <v>63</v>
      </c>
      <c r="C438" s="2" t="s">
        <v>164</v>
      </c>
      <c r="D438" s="8">
        <f>DATE(2008,12,1)</f>
        <v>39783</v>
      </c>
      <c r="E438" s="2">
        <v>86.921999999999997</v>
      </c>
      <c r="F438" s="2" t="s">
        <v>156</v>
      </c>
      <c r="G438" s="2">
        <v>4.28</v>
      </c>
      <c r="H438" s="2">
        <v>82.641999999999996</v>
      </c>
    </row>
    <row r="439" spans="1:8">
      <c r="A439" s="2" t="s">
        <v>154</v>
      </c>
      <c r="B439" s="2" t="s">
        <v>63</v>
      </c>
      <c r="C439" s="2" t="s">
        <v>164</v>
      </c>
      <c r="D439" s="8">
        <f>DATE(2009,1,1)</f>
        <v>39814</v>
      </c>
      <c r="E439" s="2">
        <v>86.921999999999997</v>
      </c>
      <c r="F439" s="2" t="s">
        <v>156</v>
      </c>
      <c r="G439" s="2">
        <v>4.33</v>
      </c>
      <c r="H439" s="2">
        <v>82.591999999999999</v>
      </c>
    </row>
    <row r="440" spans="1:8">
      <c r="A440" s="2" t="s">
        <v>154</v>
      </c>
      <c r="B440" s="2" t="s">
        <v>63</v>
      </c>
      <c r="C440" s="2" t="s">
        <v>164</v>
      </c>
      <c r="D440" s="8">
        <f>DATE(2009,2,1)</f>
        <v>39845</v>
      </c>
      <c r="E440" s="2">
        <v>86.921999999999997</v>
      </c>
      <c r="F440" s="2" t="s">
        <v>156</v>
      </c>
      <c r="G440" s="2">
        <v>5.47</v>
      </c>
      <c r="H440" s="2">
        <v>81.451999999999998</v>
      </c>
    </row>
    <row r="441" spans="1:8">
      <c r="A441" s="2" t="s">
        <v>154</v>
      </c>
      <c r="B441" s="2" t="s">
        <v>63</v>
      </c>
      <c r="C441" s="2" t="s">
        <v>164</v>
      </c>
      <c r="D441" s="8">
        <f>DATE(2009,3,1)</f>
        <v>39873</v>
      </c>
      <c r="E441" s="2">
        <v>86.921999999999997</v>
      </c>
      <c r="F441" s="2" t="s">
        <v>156</v>
      </c>
      <c r="G441" s="2">
        <v>5.6</v>
      </c>
      <c r="H441" s="2">
        <v>81.322000000000003</v>
      </c>
    </row>
    <row r="442" spans="1:8">
      <c r="A442" s="2" t="s">
        <v>154</v>
      </c>
      <c r="B442" s="2" t="s">
        <v>63</v>
      </c>
      <c r="C442" s="2" t="s">
        <v>164</v>
      </c>
      <c r="D442" s="8">
        <f>DATE(2009,4,1)</f>
        <v>39904</v>
      </c>
      <c r="E442" s="2">
        <v>86.921999999999997</v>
      </c>
      <c r="F442" s="2" t="s">
        <v>156</v>
      </c>
      <c r="G442" s="2">
        <v>5.78</v>
      </c>
      <c r="H442" s="2">
        <v>81.141999999999996</v>
      </c>
    </row>
    <row r="443" spans="1:8">
      <c r="A443" s="2" t="s">
        <v>154</v>
      </c>
      <c r="B443" s="2" t="s">
        <v>63</v>
      </c>
      <c r="C443" s="2" t="s">
        <v>164</v>
      </c>
      <c r="D443" s="8">
        <f>DATE(2009,5,1)</f>
        <v>39934</v>
      </c>
      <c r="E443" s="2">
        <v>86.921999999999997</v>
      </c>
      <c r="F443" s="2" t="s">
        <v>156</v>
      </c>
      <c r="G443" s="2">
        <v>5.67</v>
      </c>
      <c r="H443" s="2">
        <v>81.251999999999995</v>
      </c>
    </row>
    <row r="444" spans="1:8">
      <c r="A444" s="2" t="s">
        <v>154</v>
      </c>
      <c r="B444" s="2" t="s">
        <v>63</v>
      </c>
      <c r="C444" s="2" t="s">
        <v>164</v>
      </c>
      <c r="D444" s="8">
        <f>DATE(2009,6,1)</f>
        <v>39965</v>
      </c>
      <c r="E444" s="2">
        <v>86.921999999999997</v>
      </c>
      <c r="F444" s="2" t="s">
        <v>156</v>
      </c>
      <c r="G444" s="2">
        <v>4.83</v>
      </c>
      <c r="H444" s="2">
        <v>82.091999999999999</v>
      </c>
    </row>
    <row r="445" spans="1:8">
      <c r="A445" s="2" t="s">
        <v>154</v>
      </c>
      <c r="B445" s="2" t="s">
        <v>63</v>
      </c>
      <c r="C445" s="2" t="s">
        <v>164</v>
      </c>
      <c r="D445" s="8">
        <f>DATE(2009,7,1)</f>
        <v>39995</v>
      </c>
      <c r="E445" s="2">
        <v>86.921999999999997</v>
      </c>
      <c r="F445" s="2" t="s">
        <v>156</v>
      </c>
      <c r="G445" s="2">
        <v>5.88</v>
      </c>
      <c r="H445" s="2">
        <v>81.042000000000002</v>
      </c>
    </row>
    <row r="446" spans="1:8">
      <c r="A446" s="2" t="s">
        <v>154</v>
      </c>
      <c r="B446" s="2" t="s">
        <v>63</v>
      </c>
      <c r="C446" s="2" t="s">
        <v>164</v>
      </c>
      <c r="D446" s="8">
        <f>DATE(2009,8,1)</f>
        <v>40026</v>
      </c>
      <c r="E446" s="2">
        <v>86.921999999999997</v>
      </c>
      <c r="F446" s="2" t="s">
        <v>156</v>
      </c>
      <c r="G446" s="2">
        <v>5.95</v>
      </c>
      <c r="H446" s="2">
        <v>80.971999999999994</v>
      </c>
    </row>
    <row r="447" spans="1:8">
      <c r="A447" s="2" t="s">
        <v>154</v>
      </c>
      <c r="B447" s="2" t="s">
        <v>63</v>
      </c>
      <c r="C447" s="2" t="s">
        <v>164</v>
      </c>
      <c r="D447" s="8">
        <f>DATE(2009,9,1)</f>
        <v>40057</v>
      </c>
      <c r="E447" s="2">
        <v>86.921999999999997</v>
      </c>
      <c r="F447" s="2" t="s">
        <v>156</v>
      </c>
      <c r="G447" s="2">
        <v>4.7</v>
      </c>
      <c r="H447" s="2">
        <v>82.221999999999994</v>
      </c>
    </row>
    <row r="448" spans="1:8">
      <c r="A448" s="2" t="s">
        <v>154</v>
      </c>
      <c r="B448" s="2" t="s">
        <v>63</v>
      </c>
      <c r="C448" s="2" t="s">
        <v>164</v>
      </c>
      <c r="D448" s="8">
        <f>DATE(2009,10,1)</f>
        <v>40087</v>
      </c>
      <c r="E448" s="2">
        <v>86.921999999999997</v>
      </c>
      <c r="F448" s="2" t="s">
        <v>156</v>
      </c>
      <c r="G448" s="2">
        <v>6.8</v>
      </c>
      <c r="H448" s="2">
        <v>80.122</v>
      </c>
    </row>
    <row r="449" spans="1:8">
      <c r="A449" s="2" t="s">
        <v>154</v>
      </c>
      <c r="B449" s="2" t="s">
        <v>63</v>
      </c>
      <c r="C449" s="2" t="s">
        <v>164</v>
      </c>
      <c r="D449" s="8">
        <f>DATE(2009,12,1)</f>
        <v>40148</v>
      </c>
      <c r="E449" s="2">
        <v>86.921999999999997</v>
      </c>
      <c r="F449" s="2" t="s">
        <v>156</v>
      </c>
      <c r="G449" s="2">
        <v>5.63</v>
      </c>
      <c r="H449" s="2">
        <v>81.292000000000002</v>
      </c>
    </row>
    <row r="450" spans="1:8">
      <c r="A450" s="2" t="s">
        <v>154</v>
      </c>
      <c r="B450" s="2" t="s">
        <v>63</v>
      </c>
      <c r="C450" s="2" t="s">
        <v>164</v>
      </c>
      <c r="D450" s="8">
        <f>DATE(2010,1,1)</f>
        <v>40179</v>
      </c>
      <c r="E450" s="2">
        <v>86.921999999999997</v>
      </c>
      <c r="F450" s="2" t="s">
        <v>156</v>
      </c>
      <c r="G450" s="2">
        <v>5.8</v>
      </c>
      <c r="H450" s="2">
        <v>81.122</v>
      </c>
    </row>
    <row r="451" spans="1:8">
      <c r="A451" s="2" t="s">
        <v>154</v>
      </c>
      <c r="B451" s="2" t="s">
        <v>63</v>
      </c>
      <c r="C451" s="2" t="s">
        <v>164</v>
      </c>
      <c r="D451" s="8">
        <f>DATE(2010,2,1)</f>
        <v>40210</v>
      </c>
      <c r="E451" s="2">
        <v>86.921999999999997</v>
      </c>
      <c r="F451" s="2" t="s">
        <v>156</v>
      </c>
      <c r="G451" s="2">
        <v>5.8</v>
      </c>
      <c r="H451" s="2">
        <v>81.122</v>
      </c>
    </row>
    <row r="452" spans="1:8">
      <c r="A452" s="2" t="s">
        <v>154</v>
      </c>
      <c r="B452" s="2" t="s">
        <v>63</v>
      </c>
      <c r="C452" s="2" t="s">
        <v>164</v>
      </c>
      <c r="D452" s="8">
        <f>DATE(2010,3,1)</f>
        <v>40238</v>
      </c>
      <c r="E452" s="2">
        <v>86.921999999999997</v>
      </c>
      <c r="F452" s="2" t="s">
        <v>156</v>
      </c>
      <c r="G452" s="2">
        <v>5.2</v>
      </c>
      <c r="H452" s="2">
        <v>81.721999999999994</v>
      </c>
    </row>
    <row r="453" spans="1:8">
      <c r="A453" s="2" t="s">
        <v>154</v>
      </c>
      <c r="B453" s="2" t="s">
        <v>63</v>
      </c>
      <c r="C453" s="2" t="s">
        <v>164</v>
      </c>
      <c r="D453" s="8">
        <f>DATE(2010,4,1)</f>
        <v>40269</v>
      </c>
      <c r="E453" s="2">
        <v>86.921999999999997</v>
      </c>
      <c r="F453" s="2" t="s">
        <v>156</v>
      </c>
      <c r="G453" s="2">
        <v>5.3</v>
      </c>
      <c r="H453" s="2">
        <v>81.622</v>
      </c>
    </row>
    <row r="454" spans="1:8">
      <c r="A454" s="2" t="s">
        <v>154</v>
      </c>
      <c r="B454" s="2" t="s">
        <v>63</v>
      </c>
      <c r="C454" s="2" t="s">
        <v>164</v>
      </c>
      <c r="D454" s="8">
        <f>DATE(2010,5,1)</f>
        <v>40299</v>
      </c>
      <c r="E454" s="2">
        <v>86.921999999999997</v>
      </c>
      <c r="F454" s="2" t="s">
        <v>156</v>
      </c>
      <c r="G454" s="2">
        <v>5.25</v>
      </c>
      <c r="H454" s="2">
        <v>81.671999999999997</v>
      </c>
    </row>
    <row r="455" spans="1:8">
      <c r="A455" s="2" t="s">
        <v>154</v>
      </c>
      <c r="B455" s="2" t="s">
        <v>63</v>
      </c>
      <c r="C455" s="2" t="s">
        <v>164</v>
      </c>
      <c r="D455" s="8">
        <f>DATE(2010,6,1)</f>
        <v>40330</v>
      </c>
      <c r="E455" s="2">
        <v>86.921999999999997</v>
      </c>
      <c r="F455" s="2" t="s">
        <v>156</v>
      </c>
      <c r="G455" s="2">
        <v>5.5</v>
      </c>
      <c r="H455" s="2">
        <v>81.421999999999997</v>
      </c>
    </row>
    <row r="456" spans="1:8">
      <c r="A456" s="2" t="s">
        <v>154</v>
      </c>
      <c r="B456" s="2" t="s">
        <v>63</v>
      </c>
      <c r="C456" s="2" t="s">
        <v>164</v>
      </c>
      <c r="D456" s="8">
        <f>DATE(2010,7,1)</f>
        <v>40360</v>
      </c>
      <c r="E456" s="2">
        <v>86.921999999999997</v>
      </c>
      <c r="F456" s="2" t="s">
        <v>156</v>
      </c>
      <c r="G456" s="2">
        <v>5.3</v>
      </c>
      <c r="H456" s="2">
        <v>81.622</v>
      </c>
    </row>
    <row r="457" spans="1:8">
      <c r="A457" s="2" t="s">
        <v>154</v>
      </c>
      <c r="B457" s="2" t="s">
        <v>63</v>
      </c>
      <c r="C457" s="2" t="s">
        <v>164</v>
      </c>
      <c r="D457" s="8">
        <f>DATE(2010,8,1)</f>
        <v>40391</v>
      </c>
      <c r="E457" s="2">
        <v>86.921999999999997</v>
      </c>
      <c r="F457" s="2" t="s">
        <v>156</v>
      </c>
      <c r="G457" s="2">
        <v>5.26</v>
      </c>
      <c r="H457" s="2">
        <v>81.662000000000006</v>
      </c>
    </row>
    <row r="458" spans="1:8">
      <c r="A458" s="2" t="s">
        <v>154</v>
      </c>
      <c r="B458" s="2" t="s">
        <v>63</v>
      </c>
      <c r="C458" s="2" t="s">
        <v>164</v>
      </c>
      <c r="D458" s="8">
        <f>DATE(2010,9,1)</f>
        <v>40422</v>
      </c>
      <c r="E458" s="2">
        <v>86.921999999999997</v>
      </c>
      <c r="F458" s="2" t="s">
        <v>156</v>
      </c>
      <c r="G458" s="2">
        <v>5.5</v>
      </c>
      <c r="H458" s="2">
        <v>81.421999999999997</v>
      </c>
    </row>
    <row r="459" spans="1:8">
      <c r="A459" s="2" t="s">
        <v>154</v>
      </c>
      <c r="B459" s="2" t="s">
        <v>63</v>
      </c>
      <c r="C459" s="2" t="s">
        <v>164</v>
      </c>
      <c r="D459" s="8">
        <f>DATE(2010,10,1)</f>
        <v>40452</v>
      </c>
      <c r="E459" s="2">
        <v>86.921999999999997</v>
      </c>
      <c r="F459" s="2" t="s">
        <v>156</v>
      </c>
      <c r="G459" s="2">
        <v>5.5</v>
      </c>
      <c r="H459" s="2">
        <v>81.421999999999997</v>
      </c>
    </row>
    <row r="460" spans="1:8">
      <c r="A460" s="2" t="s">
        <v>154</v>
      </c>
      <c r="B460" s="2" t="s">
        <v>63</v>
      </c>
      <c r="C460" s="2" t="s">
        <v>164</v>
      </c>
      <c r="D460" s="8">
        <f>DATE(2010,11,1)</f>
        <v>40483</v>
      </c>
      <c r="E460" s="2">
        <v>86.921999999999997</v>
      </c>
      <c r="F460" s="2" t="s">
        <v>156</v>
      </c>
      <c r="G460" s="2">
        <v>5.42</v>
      </c>
      <c r="H460" s="2">
        <v>81.501999999999995</v>
      </c>
    </row>
    <row r="461" spans="1:8">
      <c r="A461" s="2" t="s">
        <v>154</v>
      </c>
      <c r="B461" s="2" t="s">
        <v>63</v>
      </c>
      <c r="C461" s="2" t="s">
        <v>164</v>
      </c>
      <c r="D461" s="8">
        <f>DATE(2010,12,1)</f>
        <v>40513</v>
      </c>
      <c r="E461" s="2">
        <v>86.921999999999997</v>
      </c>
      <c r="F461" s="2" t="s">
        <v>156</v>
      </c>
      <c r="G461" s="2">
        <v>5.61</v>
      </c>
      <c r="H461" s="2">
        <v>81.311999999999998</v>
      </c>
    </row>
    <row r="462" spans="1:8">
      <c r="A462" s="2" t="s">
        <v>154</v>
      </c>
      <c r="B462" s="2" t="s">
        <v>63</v>
      </c>
      <c r="C462" s="2" t="s">
        <v>164</v>
      </c>
      <c r="D462" s="8">
        <f>DATE(2011,1,1)</f>
        <v>40544</v>
      </c>
      <c r="E462" s="2">
        <v>86.921999999999997</v>
      </c>
      <c r="F462" s="2" t="s">
        <v>156</v>
      </c>
      <c r="G462" s="2">
        <v>5.9</v>
      </c>
      <c r="H462" s="2">
        <v>81.022000000000006</v>
      </c>
    </row>
    <row r="463" spans="1:8">
      <c r="A463" s="2" t="s">
        <v>154</v>
      </c>
      <c r="B463" s="2" t="s">
        <v>63</v>
      </c>
      <c r="C463" s="2" t="s">
        <v>164</v>
      </c>
      <c r="D463" s="8">
        <f>DATE(2011,2,1)</f>
        <v>40575</v>
      </c>
      <c r="E463" s="2">
        <v>86.921999999999997</v>
      </c>
      <c r="F463" s="2" t="s">
        <v>156</v>
      </c>
      <c r="G463" s="2">
        <v>5.5</v>
      </c>
      <c r="H463" s="2">
        <v>81.421999999999997</v>
      </c>
    </row>
    <row r="464" spans="1:8">
      <c r="A464" s="2" t="s">
        <v>154</v>
      </c>
      <c r="B464" s="2" t="s">
        <v>63</v>
      </c>
      <c r="C464" s="2" t="s">
        <v>164</v>
      </c>
      <c r="D464" s="8">
        <f>DATE(2011,3,1)</f>
        <v>40603</v>
      </c>
      <c r="E464" s="2">
        <v>86.921999999999997</v>
      </c>
      <c r="F464" s="2" t="s">
        <v>156</v>
      </c>
      <c r="G464" s="2">
        <v>5.9</v>
      </c>
      <c r="H464" s="2">
        <v>81.022000000000006</v>
      </c>
    </row>
    <row r="465" spans="1:8">
      <c r="A465" s="2" t="s">
        <v>154</v>
      </c>
      <c r="B465" s="2" t="s">
        <v>63</v>
      </c>
      <c r="C465" s="2" t="s">
        <v>164</v>
      </c>
      <c r="D465" s="8">
        <f>DATE(2011,4,1)</f>
        <v>40634</v>
      </c>
      <c r="E465" s="2">
        <v>86.921999999999997</v>
      </c>
      <c r="F465" s="2" t="s">
        <v>156</v>
      </c>
      <c r="G465" s="2">
        <v>6</v>
      </c>
      <c r="H465" s="2">
        <v>80.921999999999997</v>
      </c>
    </row>
    <row r="466" spans="1:8">
      <c r="A466" s="2" t="s">
        <v>154</v>
      </c>
      <c r="B466" s="2" t="s">
        <v>63</v>
      </c>
      <c r="C466" s="2" t="s">
        <v>164</v>
      </c>
      <c r="D466" s="8">
        <f>DATE(2011,5,1)</f>
        <v>40664</v>
      </c>
      <c r="E466" s="2">
        <v>86.921999999999997</v>
      </c>
      <c r="F466" s="2" t="s">
        <v>156</v>
      </c>
      <c r="G466" s="2">
        <v>6</v>
      </c>
      <c r="H466" s="2">
        <v>80.921999999999997</v>
      </c>
    </row>
    <row r="467" spans="1:8">
      <c r="A467" s="2" t="s">
        <v>154</v>
      </c>
      <c r="B467" s="2" t="s">
        <v>63</v>
      </c>
      <c r="C467" s="2" t="s">
        <v>164</v>
      </c>
      <c r="D467" s="8">
        <f>DATE(2011,6,1)</f>
        <v>40695</v>
      </c>
      <c r="E467" s="2">
        <v>86.921999999999997</v>
      </c>
      <c r="F467" s="2" t="s">
        <v>156</v>
      </c>
      <c r="G467" s="2">
        <v>6</v>
      </c>
      <c r="H467" s="2">
        <v>80.921999999999997</v>
      </c>
    </row>
    <row r="468" spans="1:8">
      <c r="A468" s="2" t="s">
        <v>154</v>
      </c>
      <c r="B468" s="2" t="s">
        <v>63</v>
      </c>
      <c r="C468" s="2" t="s">
        <v>164</v>
      </c>
      <c r="D468" s="8">
        <f>DATE(2011,7,1)</f>
        <v>40725</v>
      </c>
      <c r="E468" s="2">
        <v>86.921999999999997</v>
      </c>
      <c r="F468" s="2" t="s">
        <v>156</v>
      </c>
      <c r="G468" s="2">
        <v>5.3</v>
      </c>
      <c r="H468" s="2">
        <v>81.622</v>
      </c>
    </row>
    <row r="469" spans="1:8">
      <c r="A469" s="2" t="s">
        <v>154</v>
      </c>
      <c r="B469" s="2" t="s">
        <v>63</v>
      </c>
      <c r="C469" s="2" t="s">
        <v>164</v>
      </c>
      <c r="D469" s="8">
        <f>DATE(2011,8,1)</f>
        <v>40756</v>
      </c>
      <c r="E469" s="2">
        <v>86.921999999999997</v>
      </c>
      <c r="F469" s="2" t="s">
        <v>156</v>
      </c>
      <c r="G469" s="2">
        <v>5.3</v>
      </c>
      <c r="H469" s="2">
        <v>81.622</v>
      </c>
    </row>
    <row r="470" spans="1:8">
      <c r="A470" s="2" t="s">
        <v>154</v>
      </c>
      <c r="B470" s="2" t="s">
        <v>63</v>
      </c>
      <c r="C470" s="2" t="s">
        <v>164</v>
      </c>
      <c r="D470" s="8">
        <f>DATE(2011,9,1)</f>
        <v>40787</v>
      </c>
      <c r="E470" s="2">
        <v>86.921999999999997</v>
      </c>
      <c r="F470" s="2" t="s">
        <v>156</v>
      </c>
      <c r="G470" s="2">
        <v>5.3</v>
      </c>
      <c r="H470" s="2">
        <v>81.622</v>
      </c>
    </row>
    <row r="471" spans="1:8">
      <c r="A471" s="2" t="s">
        <v>154</v>
      </c>
      <c r="B471" s="2" t="s">
        <v>63</v>
      </c>
      <c r="C471" s="2" t="s">
        <v>164</v>
      </c>
      <c r="D471" s="8">
        <f>DATE(2011,10,1)</f>
        <v>40817</v>
      </c>
      <c r="E471" s="2">
        <v>86.921999999999997</v>
      </c>
      <c r="F471" s="2" t="s">
        <v>156</v>
      </c>
      <c r="G471" s="2">
        <v>5.4</v>
      </c>
      <c r="H471" s="2">
        <v>81.522000000000006</v>
      </c>
    </row>
    <row r="472" spans="1:8">
      <c r="A472" s="2" t="s">
        <v>154</v>
      </c>
      <c r="B472" s="2" t="s">
        <v>63</v>
      </c>
      <c r="C472" s="2" t="s">
        <v>164</v>
      </c>
      <c r="D472" s="8">
        <f>DATE(2011,11,1)</f>
        <v>40848</v>
      </c>
      <c r="E472" s="2">
        <v>86.921999999999997</v>
      </c>
      <c r="F472" s="2" t="s">
        <v>156</v>
      </c>
      <c r="G472" s="2">
        <v>5.45</v>
      </c>
      <c r="H472" s="2">
        <v>81.471999999999994</v>
      </c>
    </row>
    <row r="473" spans="1:8">
      <c r="A473" s="2" t="s">
        <v>154</v>
      </c>
      <c r="B473" s="2" t="s">
        <v>63</v>
      </c>
      <c r="C473" s="2" t="s">
        <v>164</v>
      </c>
      <c r="D473" s="8">
        <f>DATE(2011,12,1)</f>
        <v>40878</v>
      </c>
      <c r="E473" s="2">
        <v>86.921999999999997</v>
      </c>
      <c r="F473" s="2" t="s">
        <v>156</v>
      </c>
      <c r="G473" s="2">
        <v>5.4</v>
      </c>
      <c r="H473" s="2">
        <v>81.522000000000006</v>
      </c>
    </row>
    <row r="474" spans="1:8">
      <c r="A474" s="2" t="s">
        <v>154</v>
      </c>
      <c r="B474" s="2" t="s">
        <v>63</v>
      </c>
      <c r="C474" s="2" t="s">
        <v>164</v>
      </c>
      <c r="D474" s="8">
        <f>DATE(2012,1,1)</f>
        <v>40909</v>
      </c>
      <c r="E474" s="2">
        <v>86.921999999999997</v>
      </c>
      <c r="F474" s="2" t="s">
        <v>156</v>
      </c>
      <c r="G474" s="2">
        <v>5.55</v>
      </c>
      <c r="H474" s="2">
        <v>81.372</v>
      </c>
    </row>
    <row r="475" spans="1:8">
      <c r="A475" s="2" t="s">
        <v>154</v>
      </c>
      <c r="B475" s="2" t="s">
        <v>63</v>
      </c>
      <c r="C475" s="2" t="s">
        <v>164</v>
      </c>
      <c r="D475" s="8">
        <f>DATE(2012,2,1)</f>
        <v>40940</v>
      </c>
      <c r="E475" s="2">
        <v>86.921999999999997</v>
      </c>
      <c r="F475" s="2" t="s">
        <v>156</v>
      </c>
      <c r="G475" s="2">
        <v>6.15</v>
      </c>
      <c r="H475" s="2">
        <v>80.772000000000006</v>
      </c>
    </row>
    <row r="476" spans="1:8">
      <c r="A476" s="2" t="s">
        <v>154</v>
      </c>
      <c r="B476" s="2" t="s">
        <v>63</v>
      </c>
      <c r="C476" s="2" t="s">
        <v>164</v>
      </c>
      <c r="D476" s="8">
        <f>DATE(2012,3,1)</f>
        <v>40969</v>
      </c>
      <c r="E476" s="2">
        <v>86.921999999999997</v>
      </c>
      <c r="F476" s="2" t="s">
        <v>156</v>
      </c>
      <c r="G476" s="2">
        <v>6.25</v>
      </c>
      <c r="H476" s="2">
        <v>80.671999999999997</v>
      </c>
    </row>
    <row r="477" spans="1:8">
      <c r="A477" s="2" t="s">
        <v>154</v>
      </c>
      <c r="B477" s="2" t="s">
        <v>63</v>
      </c>
      <c r="C477" s="2" t="s">
        <v>164</v>
      </c>
      <c r="D477" s="8">
        <f>DATE(2012,4,1)</f>
        <v>41000</v>
      </c>
      <c r="E477" s="2">
        <v>86.921999999999997</v>
      </c>
      <c r="F477" s="2" t="s">
        <v>156</v>
      </c>
      <c r="G477" s="2">
        <v>6.6</v>
      </c>
      <c r="H477" s="2">
        <v>80.322000000000003</v>
      </c>
    </row>
    <row r="478" spans="1:8">
      <c r="A478" s="2" t="s">
        <v>154</v>
      </c>
      <c r="B478" s="2" t="s">
        <v>63</v>
      </c>
      <c r="C478" s="2" t="s">
        <v>164</v>
      </c>
      <c r="D478" s="8">
        <f>DATE(2012,5,1)</f>
        <v>41030</v>
      </c>
      <c r="E478" s="2">
        <v>86.921999999999997</v>
      </c>
      <c r="F478" s="2" t="s">
        <v>156</v>
      </c>
      <c r="G478" s="2">
        <v>6.6</v>
      </c>
      <c r="H478" s="2">
        <v>80.322000000000003</v>
      </c>
    </row>
    <row r="479" spans="1:8">
      <c r="A479" s="2" t="s">
        <v>154</v>
      </c>
      <c r="B479" s="2" t="s">
        <v>63</v>
      </c>
      <c r="C479" s="2" t="s">
        <v>164</v>
      </c>
      <c r="D479" s="8">
        <f>DATE(2012,6,1)</f>
        <v>41061</v>
      </c>
      <c r="E479" s="2">
        <v>86.921999999999997</v>
      </c>
      <c r="F479" s="2" t="s">
        <v>156</v>
      </c>
      <c r="G479" s="2">
        <v>6.45</v>
      </c>
      <c r="H479" s="2">
        <v>80.471999999999994</v>
      </c>
    </row>
    <row r="480" spans="1:8">
      <c r="A480" s="2" t="s">
        <v>154</v>
      </c>
      <c r="B480" s="2" t="s">
        <v>63</v>
      </c>
      <c r="C480" s="2" t="s">
        <v>164</v>
      </c>
      <c r="D480" s="8">
        <f>DATE(2012,7,1)</f>
        <v>41091</v>
      </c>
      <c r="E480" s="2">
        <v>86.921999999999997</v>
      </c>
      <c r="F480" s="2" t="s">
        <v>156</v>
      </c>
      <c r="G480" s="2">
        <v>6.4</v>
      </c>
      <c r="H480" s="2">
        <v>80.522000000000006</v>
      </c>
    </row>
    <row r="481" spans="1:8">
      <c r="A481" s="2" t="s">
        <v>154</v>
      </c>
      <c r="B481" s="2" t="s">
        <v>63</v>
      </c>
      <c r="C481" s="2" t="s">
        <v>164</v>
      </c>
      <c r="D481" s="8">
        <f>DATE(2012,8,1)</f>
        <v>41122</v>
      </c>
      <c r="E481" s="2">
        <v>86.921999999999997</v>
      </c>
      <c r="F481" s="2" t="s">
        <v>156</v>
      </c>
      <c r="G481" s="2">
        <v>6.5</v>
      </c>
      <c r="H481" s="2">
        <v>80.421999999999997</v>
      </c>
    </row>
    <row r="482" spans="1:8">
      <c r="A482" s="2" t="s">
        <v>154</v>
      </c>
      <c r="B482" s="2" t="s">
        <v>63</v>
      </c>
      <c r="C482" s="2" t="s">
        <v>164</v>
      </c>
      <c r="D482" s="8">
        <f>DATE(2012,9,1)</f>
        <v>41153</v>
      </c>
      <c r="E482" s="2">
        <v>86.921999999999997</v>
      </c>
      <c r="F482" s="2" t="s">
        <v>156</v>
      </c>
      <c r="G482" s="2">
        <v>6.4</v>
      </c>
      <c r="H482" s="2">
        <v>80.522000000000006</v>
      </c>
    </row>
    <row r="483" spans="1:8">
      <c r="A483" s="2" t="s">
        <v>154</v>
      </c>
      <c r="B483" s="2" t="s">
        <v>63</v>
      </c>
      <c r="C483" s="2" t="s">
        <v>164</v>
      </c>
      <c r="D483" s="8">
        <f>DATE(2012,10,1)</f>
        <v>41183</v>
      </c>
      <c r="E483" s="2">
        <v>86.921999999999997</v>
      </c>
      <c r="F483" s="2" t="s">
        <v>156</v>
      </c>
      <c r="G483" s="2">
        <v>5.9</v>
      </c>
      <c r="H483" s="2">
        <v>81.022000000000006</v>
      </c>
    </row>
    <row r="484" spans="1:8">
      <c r="A484" s="2" t="s">
        <v>154</v>
      </c>
      <c r="B484" s="2" t="s">
        <v>63</v>
      </c>
      <c r="C484" s="2" t="s">
        <v>164</v>
      </c>
      <c r="D484" s="8">
        <f>DATE(2012,11,1)</f>
        <v>41214</v>
      </c>
      <c r="E484" s="2">
        <v>86.921999999999997</v>
      </c>
      <c r="F484" s="2" t="s">
        <v>156</v>
      </c>
      <c r="G484" s="2">
        <v>6.2</v>
      </c>
      <c r="H484" s="2">
        <v>80.721999999999994</v>
      </c>
    </row>
    <row r="485" spans="1:8">
      <c r="A485" s="2" t="s">
        <v>154</v>
      </c>
      <c r="B485" s="2" t="s">
        <v>63</v>
      </c>
      <c r="C485" s="2" t="s">
        <v>164</v>
      </c>
      <c r="D485" s="8">
        <f>DATE(2012,12,1)</f>
        <v>41244</v>
      </c>
      <c r="E485" s="2">
        <v>86.921999999999997</v>
      </c>
      <c r="F485" s="2" t="s">
        <v>156</v>
      </c>
      <c r="G485" s="2">
        <v>5.45</v>
      </c>
      <c r="H485" s="2">
        <v>81.471999999999994</v>
      </c>
    </row>
    <row r="486" spans="1:8">
      <c r="A486" s="2" t="s">
        <v>154</v>
      </c>
      <c r="B486" s="2" t="s">
        <v>63</v>
      </c>
      <c r="C486" s="2" t="s">
        <v>164</v>
      </c>
      <c r="D486" s="8">
        <f>DATE(2013,1,7)</f>
        <v>41281</v>
      </c>
      <c r="E486" s="2">
        <v>86.921999999999997</v>
      </c>
      <c r="F486" s="2" t="s">
        <v>156</v>
      </c>
      <c r="G486" s="2">
        <v>5.5</v>
      </c>
      <c r="H486" s="2">
        <v>81.421999999999997</v>
      </c>
    </row>
    <row r="487" spans="1:8">
      <c r="A487" s="2" t="s">
        <v>154</v>
      </c>
      <c r="B487" s="2" t="s">
        <v>63</v>
      </c>
      <c r="C487" s="2" t="s">
        <v>164</v>
      </c>
      <c r="D487" s="8">
        <f>DATE(2013,2,1)</f>
        <v>41306</v>
      </c>
      <c r="E487" s="2">
        <v>86.921999999999997</v>
      </c>
      <c r="F487" s="2" t="s">
        <v>156</v>
      </c>
      <c r="G487" s="2">
        <v>5.45</v>
      </c>
      <c r="H487" s="2">
        <v>81.471999999999994</v>
      </c>
    </row>
    <row r="488" spans="1:8">
      <c r="A488" s="2" t="s">
        <v>154</v>
      </c>
      <c r="B488" s="2" t="s">
        <v>63</v>
      </c>
      <c r="C488" s="2" t="s">
        <v>164</v>
      </c>
      <c r="D488" s="8">
        <f>DATE(2013,3,1)</f>
        <v>41334</v>
      </c>
      <c r="E488" s="2">
        <v>86.921999999999997</v>
      </c>
      <c r="F488" s="2" t="s">
        <v>156</v>
      </c>
      <c r="G488" s="2">
        <v>5.5</v>
      </c>
      <c r="H488" s="2">
        <v>81.421999999999997</v>
      </c>
    </row>
    <row r="489" spans="1:8">
      <c r="A489" s="2" t="s">
        <v>154</v>
      </c>
      <c r="B489" s="2" t="s">
        <v>63</v>
      </c>
      <c r="C489" s="2" t="s">
        <v>164</v>
      </c>
      <c r="D489" s="8">
        <f>DATE(2013,4,1)</f>
        <v>41365</v>
      </c>
      <c r="E489" s="2">
        <v>86.921999999999997</v>
      </c>
      <c r="F489" s="2" t="s">
        <v>156</v>
      </c>
      <c r="G489" s="2">
        <v>5.4</v>
      </c>
      <c r="H489" s="2">
        <v>81.522000000000006</v>
      </c>
    </row>
    <row r="490" spans="1:8">
      <c r="A490" s="2" t="s">
        <v>154</v>
      </c>
      <c r="B490" s="2" t="s">
        <v>63</v>
      </c>
      <c r="C490" s="2" t="s">
        <v>164</v>
      </c>
      <c r="D490" s="8">
        <f>DATE(2013,5,1)</f>
        <v>41395</v>
      </c>
      <c r="E490" s="2">
        <v>86.921999999999997</v>
      </c>
      <c r="F490" s="2" t="s">
        <v>156</v>
      </c>
      <c r="G490" s="2">
        <v>5.4</v>
      </c>
      <c r="H490" s="2">
        <v>81.522000000000006</v>
      </c>
    </row>
    <row r="491" spans="1:8">
      <c r="A491" s="2" t="s">
        <v>154</v>
      </c>
      <c r="B491" s="2" t="s">
        <v>63</v>
      </c>
      <c r="C491" s="2" t="s">
        <v>164</v>
      </c>
      <c r="D491" s="8">
        <f>DATE(2013,6,3)</f>
        <v>41428</v>
      </c>
      <c r="E491" s="2">
        <v>86.921999999999997</v>
      </c>
      <c r="F491" s="2" t="s">
        <v>156</v>
      </c>
      <c r="G491" s="2">
        <v>5.6</v>
      </c>
      <c r="H491" s="2">
        <v>81.322000000000003</v>
      </c>
    </row>
    <row r="492" spans="1:8">
      <c r="A492" s="2" t="s">
        <v>154</v>
      </c>
      <c r="B492" s="2" t="s">
        <v>63</v>
      </c>
      <c r="C492" s="2" t="s">
        <v>164</v>
      </c>
      <c r="D492" s="8">
        <f>DATE(2013,7,1)</f>
        <v>41456</v>
      </c>
      <c r="E492" s="2">
        <v>86.921999999999997</v>
      </c>
      <c r="F492" s="2" t="s">
        <v>156</v>
      </c>
      <c r="G492" s="2">
        <v>5.6</v>
      </c>
      <c r="H492" s="2">
        <v>81.322000000000003</v>
      </c>
    </row>
    <row r="493" spans="1:8">
      <c r="A493" s="2" t="s">
        <v>154</v>
      </c>
      <c r="B493" s="2" t="s">
        <v>63</v>
      </c>
      <c r="C493" s="2" t="s">
        <v>164</v>
      </c>
      <c r="D493" s="8">
        <f>DATE(2013,8,1)</f>
        <v>41487</v>
      </c>
      <c r="E493" s="2">
        <v>86.921999999999997</v>
      </c>
      <c r="F493" s="2" t="s">
        <v>156</v>
      </c>
      <c r="G493" s="2">
        <v>5.4</v>
      </c>
      <c r="H493" s="2">
        <v>81.522000000000006</v>
      </c>
    </row>
    <row r="494" spans="1:8">
      <c r="A494" s="2" t="s">
        <v>154</v>
      </c>
      <c r="B494" s="2" t="s">
        <v>63</v>
      </c>
      <c r="C494" s="2" t="s">
        <v>164</v>
      </c>
      <c r="D494" s="8">
        <f>DATE(2013,9,2)</f>
        <v>41519</v>
      </c>
      <c r="E494" s="2">
        <v>86.921999999999997</v>
      </c>
      <c r="F494" s="2" t="s">
        <v>156</v>
      </c>
      <c r="G494" s="2">
        <v>5.6</v>
      </c>
      <c r="H494" s="2">
        <v>81.322000000000003</v>
      </c>
    </row>
    <row r="495" spans="1:8">
      <c r="A495" s="2" t="s">
        <v>154</v>
      </c>
      <c r="B495" s="2" t="s">
        <v>63</v>
      </c>
      <c r="C495" s="2" t="s">
        <v>164</v>
      </c>
      <c r="D495" s="8">
        <f>DATE(2013,10,1)</f>
        <v>41548</v>
      </c>
      <c r="E495" s="2">
        <v>86.921999999999997</v>
      </c>
      <c r="F495" s="2" t="s">
        <v>156</v>
      </c>
      <c r="G495" s="2">
        <v>5.6</v>
      </c>
      <c r="H495" s="2">
        <v>81.322000000000003</v>
      </c>
    </row>
    <row r="496" spans="1:8">
      <c r="A496" s="2" t="s">
        <v>154</v>
      </c>
      <c r="B496" s="2" t="s">
        <v>63</v>
      </c>
      <c r="C496" s="2" t="s">
        <v>164</v>
      </c>
      <c r="D496" s="8">
        <f>DATE(2013,11,4)</f>
        <v>41582</v>
      </c>
      <c r="E496" s="2">
        <v>86.921999999999997</v>
      </c>
      <c r="F496" s="2" t="s">
        <v>156</v>
      </c>
      <c r="G496" s="2">
        <v>5.65</v>
      </c>
      <c r="H496" s="2">
        <v>81.272000000000006</v>
      </c>
    </row>
    <row r="497" spans="1:8">
      <c r="A497" s="2" t="s">
        <v>154</v>
      </c>
      <c r="B497" s="2" t="s">
        <v>63</v>
      </c>
      <c r="C497" s="2" t="s">
        <v>164</v>
      </c>
      <c r="D497" s="8">
        <f>DATE(2013,12,2)</f>
        <v>41610</v>
      </c>
      <c r="E497" s="2">
        <v>86.921999999999997</v>
      </c>
      <c r="F497" s="2" t="s">
        <v>156</v>
      </c>
      <c r="G497" s="2">
        <v>6</v>
      </c>
      <c r="H497" s="2">
        <v>80.921999999999997</v>
      </c>
    </row>
    <row r="498" spans="1:8">
      <c r="A498" s="2" t="s">
        <v>154</v>
      </c>
      <c r="B498" s="2" t="s">
        <v>63</v>
      </c>
      <c r="C498" s="2" t="s">
        <v>164</v>
      </c>
      <c r="D498" s="8">
        <f>DATE(2014,1,1)</f>
        <v>41640</v>
      </c>
      <c r="E498" s="2">
        <v>86.921999999999997</v>
      </c>
      <c r="F498" s="2" t="s">
        <v>156</v>
      </c>
      <c r="G498" s="2">
        <v>6</v>
      </c>
      <c r="H498" s="2">
        <v>80.921999999999997</v>
      </c>
    </row>
    <row r="499" spans="1:8">
      <c r="A499" s="2" t="s">
        <v>154</v>
      </c>
      <c r="B499" s="2" t="s">
        <v>63</v>
      </c>
      <c r="C499" s="2" t="s">
        <v>164</v>
      </c>
      <c r="D499" s="8">
        <f>DATE(2014,2,1)</f>
        <v>41671</v>
      </c>
      <c r="E499" s="2">
        <v>86.921999999999997</v>
      </c>
      <c r="F499" s="2" t="s">
        <v>156</v>
      </c>
      <c r="G499" s="2">
        <v>6</v>
      </c>
      <c r="H499" s="2">
        <v>80.921999999999997</v>
      </c>
    </row>
    <row r="500" spans="1:8">
      <c r="A500" s="2" t="s">
        <v>154</v>
      </c>
      <c r="B500" s="2" t="s">
        <v>63</v>
      </c>
      <c r="C500" s="2" t="s">
        <v>164</v>
      </c>
      <c r="D500" s="8">
        <f>DATE(2014,3,1)</f>
        <v>41699</v>
      </c>
      <c r="E500" s="2">
        <v>86.921999999999997</v>
      </c>
      <c r="F500" s="2" t="s">
        <v>156</v>
      </c>
      <c r="G500" s="2">
        <v>5.8</v>
      </c>
      <c r="H500" s="2">
        <v>81.122</v>
      </c>
    </row>
    <row r="501" spans="1:8">
      <c r="A501" s="2" t="s">
        <v>154</v>
      </c>
      <c r="B501" s="2" t="s">
        <v>63</v>
      </c>
      <c r="C501" s="2" t="s">
        <v>164</v>
      </c>
      <c r="D501" s="8">
        <f>DATE(2014,4,1)</f>
        <v>41730</v>
      </c>
      <c r="E501" s="2">
        <v>86.921999999999997</v>
      </c>
      <c r="F501" s="2" t="s">
        <v>156</v>
      </c>
      <c r="G501" s="2">
        <v>5.7</v>
      </c>
      <c r="H501" s="2">
        <v>81.221999999999994</v>
      </c>
    </row>
    <row r="502" spans="1:8">
      <c r="A502" s="2" t="s">
        <v>154</v>
      </c>
      <c r="B502" s="2" t="s">
        <v>63</v>
      </c>
      <c r="C502" s="2" t="s">
        <v>164</v>
      </c>
      <c r="D502" s="8">
        <f>DATE(2014,5,1)</f>
        <v>41760</v>
      </c>
      <c r="E502" s="2">
        <v>86.921999999999997</v>
      </c>
      <c r="F502" s="2" t="s">
        <v>156</v>
      </c>
      <c r="G502" s="2">
        <v>5.8</v>
      </c>
      <c r="H502" s="2">
        <v>81.122</v>
      </c>
    </row>
    <row r="503" spans="1:8">
      <c r="A503" s="2" t="s">
        <v>154</v>
      </c>
      <c r="B503" s="2" t="s">
        <v>63</v>
      </c>
      <c r="C503" s="2" t="s">
        <v>164</v>
      </c>
      <c r="D503" s="8">
        <f>DATE(2014,6,16)</f>
        <v>41806</v>
      </c>
      <c r="E503" s="2">
        <v>86.921999999999997</v>
      </c>
      <c r="F503" s="2" t="s">
        <v>156</v>
      </c>
      <c r="G503" s="2">
        <v>5</v>
      </c>
      <c r="H503" s="2">
        <v>81.921999999999997</v>
      </c>
    </row>
    <row r="504" spans="1:8">
      <c r="A504" s="2" t="s">
        <v>154</v>
      </c>
      <c r="B504" s="2" t="s">
        <v>63</v>
      </c>
      <c r="C504" s="2" t="s">
        <v>164</v>
      </c>
      <c r="D504" s="8">
        <f>DATE(2014,7,1)</f>
        <v>41821</v>
      </c>
      <c r="E504" s="2">
        <v>86.921999999999997</v>
      </c>
      <c r="F504" s="2" t="s">
        <v>156</v>
      </c>
      <c r="G504" s="2">
        <v>5.3</v>
      </c>
      <c r="H504" s="2">
        <v>81.622</v>
      </c>
    </row>
    <row r="505" spans="1:8">
      <c r="A505" s="2" t="s">
        <v>154</v>
      </c>
      <c r="B505" s="2" t="s">
        <v>63</v>
      </c>
      <c r="C505" s="2" t="s">
        <v>164</v>
      </c>
      <c r="D505" s="8">
        <f>DATE(2014,8,1)</f>
        <v>41852</v>
      </c>
      <c r="E505" s="2">
        <v>86.921999999999997</v>
      </c>
      <c r="F505" s="2" t="s">
        <v>156</v>
      </c>
      <c r="G505" s="2">
        <v>5.5</v>
      </c>
      <c r="H505" s="2">
        <v>81.421999999999997</v>
      </c>
    </row>
    <row r="506" spans="1:8">
      <c r="A506" s="2" t="s">
        <v>154</v>
      </c>
      <c r="B506" s="2" t="s">
        <v>63</v>
      </c>
      <c r="C506" s="2" t="s">
        <v>164</v>
      </c>
      <c r="D506" s="8">
        <f>DATE(2014,9,1)</f>
        <v>41883</v>
      </c>
      <c r="E506" s="2">
        <v>86.921999999999997</v>
      </c>
      <c r="F506" s="2" t="s">
        <v>156</v>
      </c>
      <c r="G506" s="2">
        <v>5.5</v>
      </c>
      <c r="H506" s="2">
        <v>81.421999999999997</v>
      </c>
    </row>
    <row r="507" spans="1:8">
      <c r="A507" s="2" t="s">
        <v>154</v>
      </c>
      <c r="B507" s="2" t="s">
        <v>63</v>
      </c>
      <c r="C507" s="2" t="s">
        <v>164</v>
      </c>
      <c r="D507" s="8">
        <f>DATE(2014,10,1)</f>
        <v>41913</v>
      </c>
      <c r="E507" s="2">
        <v>86.921999999999997</v>
      </c>
      <c r="F507" s="2" t="s">
        <v>156</v>
      </c>
      <c r="G507" s="2">
        <v>5.5</v>
      </c>
      <c r="H507" s="2">
        <v>81.421999999999997</v>
      </c>
    </row>
    <row r="508" spans="1:8">
      <c r="A508" s="2" t="s">
        <v>154</v>
      </c>
      <c r="B508" s="2" t="s">
        <v>63</v>
      </c>
      <c r="C508" s="2" t="s">
        <v>164</v>
      </c>
      <c r="D508" s="8">
        <f>DATE(2014,11,1)</f>
        <v>41944</v>
      </c>
      <c r="E508" s="2">
        <v>86.921999999999997</v>
      </c>
      <c r="F508" s="2" t="s">
        <v>156</v>
      </c>
      <c r="G508" s="2">
        <v>5.45</v>
      </c>
      <c r="H508" s="2">
        <v>81.471999999999994</v>
      </c>
    </row>
    <row r="509" spans="1:8">
      <c r="A509" s="2" t="s">
        <v>154</v>
      </c>
      <c r="B509" s="2" t="s">
        <v>63</v>
      </c>
      <c r="C509" s="2" t="s">
        <v>164</v>
      </c>
      <c r="D509" s="8">
        <f>DATE(2014,12,1)</f>
        <v>41974</v>
      </c>
      <c r="E509" s="2">
        <v>86.921999999999997</v>
      </c>
      <c r="F509" s="2" t="s">
        <v>156</v>
      </c>
      <c r="G509" s="2">
        <v>5.6</v>
      </c>
      <c r="H509" s="2">
        <v>81.322000000000003</v>
      </c>
    </row>
    <row r="510" spans="1:8">
      <c r="A510" s="2" t="s">
        <v>154</v>
      </c>
      <c r="B510" s="2" t="s">
        <v>63</v>
      </c>
      <c r="C510" s="2" t="s">
        <v>164</v>
      </c>
      <c r="D510" s="8">
        <f>DATE(2015,1,1)</f>
        <v>42005</v>
      </c>
      <c r="E510" s="2">
        <v>86.921999999999997</v>
      </c>
      <c r="F510" s="2" t="s">
        <v>156</v>
      </c>
      <c r="G510" s="2">
        <v>5.85</v>
      </c>
      <c r="H510" s="2">
        <v>81.072000000000003</v>
      </c>
    </row>
    <row r="511" spans="1:8">
      <c r="A511" s="2" t="s">
        <v>154</v>
      </c>
      <c r="B511" s="2" t="s">
        <v>63</v>
      </c>
      <c r="C511" s="2" t="s">
        <v>164</v>
      </c>
      <c r="D511" s="8">
        <f>DATE(2015,2,1)</f>
        <v>42036</v>
      </c>
      <c r="E511" s="2">
        <v>86.921999999999997</v>
      </c>
      <c r="F511" s="2" t="s">
        <v>156</v>
      </c>
      <c r="G511" s="2">
        <v>6</v>
      </c>
      <c r="H511" s="2">
        <v>80.921999999999997</v>
      </c>
    </row>
    <row r="512" spans="1:8">
      <c r="A512" s="2" t="s">
        <v>154</v>
      </c>
      <c r="B512" s="2" t="s">
        <v>63</v>
      </c>
      <c r="C512" s="2" t="s">
        <v>164</v>
      </c>
      <c r="D512" s="8">
        <f>DATE(2015,3,1)</f>
        <v>42064</v>
      </c>
      <c r="E512" s="2">
        <v>86.921999999999997</v>
      </c>
      <c r="F512" s="2" t="s">
        <v>156</v>
      </c>
      <c r="G512" s="2">
        <v>5.9</v>
      </c>
      <c r="H512" s="2">
        <v>81.022000000000006</v>
      </c>
    </row>
    <row r="513" spans="1:8">
      <c r="A513" s="2" t="s">
        <v>154</v>
      </c>
      <c r="B513" s="2" t="s">
        <v>63</v>
      </c>
      <c r="C513" s="2" t="s">
        <v>164</v>
      </c>
      <c r="D513" s="8">
        <f>DATE(2015,4,1)</f>
        <v>42095</v>
      </c>
      <c r="E513" s="2">
        <v>86.921999999999997</v>
      </c>
      <c r="F513" s="2" t="s">
        <v>156</v>
      </c>
      <c r="G513" s="2">
        <v>6.25</v>
      </c>
      <c r="H513" s="2">
        <v>80.671999999999997</v>
      </c>
    </row>
    <row r="514" spans="1:8">
      <c r="A514" s="2" t="s">
        <v>154</v>
      </c>
      <c r="B514" s="2" t="s">
        <v>63</v>
      </c>
      <c r="C514" s="2" t="s">
        <v>164</v>
      </c>
      <c r="D514" s="8">
        <f>DATE(2015,5,1)</f>
        <v>42125</v>
      </c>
      <c r="E514" s="2">
        <v>86.921999999999997</v>
      </c>
      <c r="F514" s="2" t="s">
        <v>156</v>
      </c>
      <c r="G514" s="2">
        <v>6.3</v>
      </c>
      <c r="H514" s="2">
        <v>80.622</v>
      </c>
    </row>
    <row r="515" spans="1:8">
      <c r="A515" s="2" t="s">
        <v>154</v>
      </c>
      <c r="B515" s="2" t="s">
        <v>63</v>
      </c>
      <c r="C515" s="2" t="s">
        <v>164</v>
      </c>
      <c r="D515" s="8">
        <f>DATE(2015,6,1)</f>
        <v>42156</v>
      </c>
      <c r="E515" s="2">
        <v>86.921999999999997</v>
      </c>
      <c r="F515" s="2" t="s">
        <v>156</v>
      </c>
      <c r="G515" s="2">
        <v>5.7</v>
      </c>
      <c r="H515" s="2">
        <v>81.221999999999994</v>
      </c>
    </row>
    <row r="516" spans="1:8">
      <c r="A516" s="2" t="s">
        <v>154</v>
      </c>
      <c r="B516" s="2" t="s">
        <v>63</v>
      </c>
      <c r="C516" s="2" t="s">
        <v>164</v>
      </c>
      <c r="D516" s="8">
        <f>DATE(2015,7,1)</f>
        <v>42186</v>
      </c>
      <c r="E516" s="2">
        <v>86.921999999999997</v>
      </c>
      <c r="F516" s="2" t="s">
        <v>156</v>
      </c>
      <c r="G516" s="2">
        <v>5.35</v>
      </c>
      <c r="H516" s="2">
        <v>81.572000000000003</v>
      </c>
    </row>
    <row r="517" spans="1:8">
      <c r="A517" s="2" t="s">
        <v>154</v>
      </c>
      <c r="B517" s="2" t="s">
        <v>63</v>
      </c>
      <c r="C517" s="2" t="s">
        <v>164</v>
      </c>
      <c r="D517" s="8">
        <f>DATE(2015,8,1)</f>
        <v>42217</v>
      </c>
      <c r="E517" s="2">
        <v>86.921999999999997</v>
      </c>
      <c r="F517" s="2" t="s">
        <v>156</v>
      </c>
      <c r="G517" s="2">
        <v>5.05</v>
      </c>
      <c r="H517" s="2">
        <v>81.872</v>
      </c>
    </row>
    <row r="518" spans="1:8">
      <c r="A518" s="2" t="s">
        <v>154</v>
      </c>
      <c r="B518" s="2" t="s">
        <v>63</v>
      </c>
      <c r="C518" s="2" t="s">
        <v>164</v>
      </c>
      <c r="D518" s="8">
        <f>DATE(2015,9,1)</f>
        <v>42248</v>
      </c>
      <c r="E518" s="2">
        <v>86.921999999999997</v>
      </c>
      <c r="F518" s="2" t="s">
        <v>156</v>
      </c>
      <c r="G518" s="2">
        <v>5.4</v>
      </c>
      <c r="H518" s="2">
        <v>81.522000000000006</v>
      </c>
    </row>
    <row r="519" spans="1:8">
      <c r="A519" s="2" t="s">
        <v>154</v>
      </c>
      <c r="B519" s="2" t="s">
        <v>63</v>
      </c>
      <c r="C519" s="2" t="s">
        <v>164</v>
      </c>
      <c r="D519" s="8">
        <f>DATE(2015,10,1)</f>
        <v>42278</v>
      </c>
      <c r="E519" s="2">
        <v>86.921999999999997</v>
      </c>
      <c r="F519" s="2" t="s">
        <v>156</v>
      </c>
      <c r="G519" s="2">
        <v>5.6</v>
      </c>
      <c r="H519" s="2">
        <v>81.322000000000003</v>
      </c>
    </row>
    <row r="520" spans="1:8">
      <c r="A520" s="2" t="s">
        <v>154</v>
      </c>
      <c r="B520" s="2" t="s">
        <v>63</v>
      </c>
      <c r="C520" s="2" t="s">
        <v>164</v>
      </c>
      <c r="D520" s="8">
        <f>DATE(2015,11,1)</f>
        <v>42309</v>
      </c>
      <c r="E520" s="2">
        <v>86.921999999999997</v>
      </c>
      <c r="F520" s="2" t="s">
        <v>156</v>
      </c>
      <c r="G520" s="2">
        <v>5.75</v>
      </c>
      <c r="H520" s="2">
        <v>81.171999999999997</v>
      </c>
    </row>
    <row r="521" spans="1:8">
      <c r="A521" s="2" t="s">
        <v>154</v>
      </c>
      <c r="B521" s="2" t="s">
        <v>63</v>
      </c>
      <c r="C521" s="2" t="s">
        <v>164</v>
      </c>
      <c r="D521" s="8">
        <f>DATE(2015,12,1)</f>
        <v>42339</v>
      </c>
      <c r="E521" s="2">
        <v>86.921999999999997</v>
      </c>
      <c r="F521" s="2" t="s">
        <v>156</v>
      </c>
      <c r="G521" s="2">
        <v>5.9</v>
      </c>
      <c r="H521" s="2">
        <v>81.022000000000006</v>
      </c>
    </row>
    <row r="522" spans="1:8">
      <c r="A522" s="2" t="s">
        <v>154</v>
      </c>
      <c r="B522" s="2" t="s">
        <v>63</v>
      </c>
      <c r="C522" s="2" t="s">
        <v>164</v>
      </c>
      <c r="D522" s="8">
        <f>DATE(2016,1,1)</f>
        <v>42370</v>
      </c>
      <c r="E522" s="2">
        <v>86.921999999999997</v>
      </c>
      <c r="F522" s="2" t="s">
        <v>156</v>
      </c>
      <c r="G522" s="2">
        <v>5.91</v>
      </c>
      <c r="H522" s="2">
        <v>81.012</v>
      </c>
    </row>
    <row r="523" spans="1:8">
      <c r="A523" s="2" t="s">
        <v>154</v>
      </c>
      <c r="B523" s="2" t="s">
        <v>63</v>
      </c>
      <c r="C523" s="2" t="s">
        <v>164</v>
      </c>
      <c r="D523" s="8">
        <f>DATE(2016,2,1)</f>
        <v>42401</v>
      </c>
      <c r="E523" s="2">
        <v>86.921999999999997</v>
      </c>
      <c r="F523" s="2" t="s">
        <v>156</v>
      </c>
      <c r="G523" s="2">
        <v>6.21</v>
      </c>
      <c r="H523" s="2">
        <v>80.712000000000003</v>
      </c>
    </row>
    <row r="524" spans="1:8">
      <c r="A524" s="2" t="s">
        <v>154</v>
      </c>
      <c r="B524" s="2" t="s">
        <v>63</v>
      </c>
      <c r="C524" s="2" t="s">
        <v>164</v>
      </c>
      <c r="D524" s="8">
        <f>DATE(2016,3,1)</f>
        <v>42430</v>
      </c>
      <c r="E524" s="2">
        <v>86.921999999999997</v>
      </c>
      <c r="F524" s="2" t="s">
        <v>156</v>
      </c>
      <c r="G524" s="2">
        <v>6.11</v>
      </c>
      <c r="H524" s="2">
        <v>80.811999999999998</v>
      </c>
    </row>
    <row r="525" spans="1:8">
      <c r="A525" s="2" t="s">
        <v>154</v>
      </c>
      <c r="B525" s="2" t="s">
        <v>63</v>
      </c>
      <c r="C525" s="2" t="s">
        <v>164</v>
      </c>
      <c r="D525" s="8">
        <f>DATE(2016,4,1)</f>
        <v>42461</v>
      </c>
      <c r="E525" s="2">
        <v>86.921999999999997</v>
      </c>
      <c r="F525" s="2" t="s">
        <v>156</v>
      </c>
      <c r="G525" s="2">
        <v>6.21</v>
      </c>
      <c r="H525" s="2">
        <v>80.712000000000003</v>
      </c>
    </row>
    <row r="526" spans="1:8">
      <c r="A526" s="2" t="s">
        <v>154</v>
      </c>
      <c r="B526" s="2" t="s">
        <v>63</v>
      </c>
      <c r="C526" s="2" t="s">
        <v>164</v>
      </c>
      <c r="D526" s="8">
        <f>DATE(2016,5,1)</f>
        <v>42491</v>
      </c>
      <c r="E526" s="2">
        <v>86.921999999999997</v>
      </c>
      <c r="F526" s="2" t="s">
        <v>156</v>
      </c>
      <c r="G526" s="2">
        <v>6.21</v>
      </c>
      <c r="H526" s="2">
        <v>80.712000000000003</v>
      </c>
    </row>
    <row r="527" spans="1:8">
      <c r="A527" s="2" t="s">
        <v>154</v>
      </c>
      <c r="B527" s="2" t="s">
        <v>63</v>
      </c>
      <c r="C527" s="2" t="s">
        <v>164</v>
      </c>
      <c r="D527" s="8">
        <f>DATE(2016,5,25)</f>
        <v>42515</v>
      </c>
      <c r="E527" s="2">
        <v>86.921999999999997</v>
      </c>
      <c r="F527" s="2" t="s">
        <v>156</v>
      </c>
      <c r="G527" s="2">
        <v>4.9000000000000004</v>
      </c>
      <c r="H527" s="2">
        <v>82.022000000000006</v>
      </c>
    </row>
    <row r="528" spans="1:8">
      <c r="A528" s="2" t="s">
        <v>154</v>
      </c>
      <c r="B528" s="2" t="s">
        <v>63</v>
      </c>
      <c r="C528" s="2" t="s">
        <v>164</v>
      </c>
      <c r="D528" s="8">
        <f>DATE(2016,6,1)</f>
        <v>42522</v>
      </c>
      <c r="E528" s="2">
        <v>86.921999999999997</v>
      </c>
      <c r="F528" s="2" t="s">
        <v>156</v>
      </c>
      <c r="G528" s="2">
        <v>6.26</v>
      </c>
      <c r="H528" s="2">
        <v>80.662000000000006</v>
      </c>
    </row>
    <row r="529" spans="1:8">
      <c r="A529" s="2" t="s">
        <v>154</v>
      </c>
      <c r="B529" s="2" t="s">
        <v>63</v>
      </c>
      <c r="C529" s="2" t="s">
        <v>164</v>
      </c>
      <c r="D529" s="8">
        <f>DATE(2016,7,1)</f>
        <v>42552</v>
      </c>
      <c r="E529" s="2">
        <v>86.921999999999997</v>
      </c>
      <c r="F529" s="2" t="s">
        <v>156</v>
      </c>
      <c r="G529" s="2">
        <v>6.31</v>
      </c>
      <c r="H529" s="2">
        <v>80.611999999999995</v>
      </c>
    </row>
    <row r="530" spans="1:8">
      <c r="A530" s="2" t="s">
        <v>154</v>
      </c>
      <c r="B530" s="2" t="s">
        <v>63</v>
      </c>
      <c r="C530" s="2" t="s">
        <v>164</v>
      </c>
      <c r="D530" s="8">
        <f>DATE(2016,8,1)</f>
        <v>42583</v>
      </c>
      <c r="E530" s="2">
        <v>86.921999999999997</v>
      </c>
      <c r="F530" s="2" t="s">
        <v>156</v>
      </c>
      <c r="G530" s="2">
        <v>4.91</v>
      </c>
      <c r="H530" s="2">
        <v>82.012</v>
      </c>
    </row>
    <row r="531" spans="1:8">
      <c r="A531" s="2" t="s">
        <v>154</v>
      </c>
      <c r="B531" s="2" t="s">
        <v>63</v>
      </c>
      <c r="C531" s="2" t="s">
        <v>164</v>
      </c>
      <c r="D531" s="8">
        <f>DATE(2016,9,1)</f>
        <v>42614</v>
      </c>
      <c r="E531" s="2">
        <v>86.921999999999997</v>
      </c>
      <c r="F531" s="2" t="s">
        <v>156</v>
      </c>
      <c r="G531" s="2">
        <v>5.1100000000000003</v>
      </c>
      <c r="H531" s="2">
        <v>81.811999999999998</v>
      </c>
    </row>
    <row r="532" spans="1:8">
      <c r="A532" s="2" t="s">
        <v>154</v>
      </c>
      <c r="B532" s="2" t="s">
        <v>63</v>
      </c>
      <c r="C532" s="2" t="s">
        <v>164</v>
      </c>
      <c r="D532" s="8">
        <f>DATE(2016,10,1)</f>
        <v>42644</v>
      </c>
      <c r="E532" s="2">
        <v>86.921999999999997</v>
      </c>
      <c r="F532" s="2" t="s">
        <v>156</v>
      </c>
      <c r="G532" s="2">
        <v>5.36</v>
      </c>
      <c r="H532" s="2">
        <v>81.561999999999998</v>
      </c>
    </row>
    <row r="533" spans="1:8">
      <c r="A533" s="2" t="s">
        <v>154</v>
      </c>
      <c r="B533" s="2" t="s">
        <v>63</v>
      </c>
      <c r="C533" s="2" t="s">
        <v>164</v>
      </c>
      <c r="D533" s="8">
        <f>DATE(2016,11,1)</f>
        <v>42675</v>
      </c>
      <c r="E533" s="2">
        <v>86.921999999999997</v>
      </c>
      <c r="F533" s="2" t="s">
        <v>156</v>
      </c>
      <c r="G533" s="2">
        <v>5.21</v>
      </c>
      <c r="H533" s="2">
        <v>81.712000000000003</v>
      </c>
    </row>
    <row r="534" spans="1:8">
      <c r="A534" s="2" t="s">
        <v>154</v>
      </c>
      <c r="B534" s="2" t="s">
        <v>63</v>
      </c>
      <c r="C534" s="2" t="s">
        <v>164</v>
      </c>
      <c r="D534" s="8">
        <f>DATE(2016,11,9)</f>
        <v>42683</v>
      </c>
      <c r="E534" s="2">
        <v>86.921999999999997</v>
      </c>
      <c r="F534" s="2" t="s">
        <v>156</v>
      </c>
      <c r="G534" s="2">
        <v>4.4000000000000004</v>
      </c>
      <c r="H534" s="2">
        <v>82.522000000000006</v>
      </c>
    </row>
    <row r="535" spans="1:8">
      <c r="A535" s="2" t="s">
        <v>154</v>
      </c>
      <c r="B535" s="2" t="s">
        <v>63</v>
      </c>
      <c r="C535" s="2" t="s">
        <v>164</v>
      </c>
      <c r="D535" s="8">
        <f>DATE(2016,12,1)</f>
        <v>42705</v>
      </c>
      <c r="E535" s="2">
        <v>86.921999999999997</v>
      </c>
      <c r="F535" s="2" t="s">
        <v>156</v>
      </c>
      <c r="G535" s="2">
        <v>5.01</v>
      </c>
      <c r="H535" s="2">
        <v>81.912000000000006</v>
      </c>
    </row>
    <row r="536" spans="1:8">
      <c r="A536" s="2" t="s">
        <v>154</v>
      </c>
      <c r="B536" s="2" t="s">
        <v>70</v>
      </c>
      <c r="C536" s="2" t="s">
        <v>165</v>
      </c>
      <c r="D536" s="8">
        <f>DATE(2000,1,1)</f>
        <v>36526</v>
      </c>
      <c r="E536" s="2">
        <v>98.433000000000007</v>
      </c>
      <c r="F536" s="2" t="s">
        <v>156</v>
      </c>
      <c r="G536" s="2">
        <v>5.8</v>
      </c>
      <c r="H536" s="2">
        <v>92.632999999999996</v>
      </c>
    </row>
    <row r="537" spans="1:8">
      <c r="A537" s="2" t="s">
        <v>154</v>
      </c>
      <c r="B537" s="2" t="s">
        <v>70</v>
      </c>
      <c r="C537" s="2" t="s">
        <v>165</v>
      </c>
      <c r="D537" s="8">
        <f>DATE(2000,2,1)</f>
        <v>36557</v>
      </c>
      <c r="E537" s="2">
        <v>98.433000000000007</v>
      </c>
      <c r="F537" s="2" t="s">
        <v>156</v>
      </c>
      <c r="G537" s="2">
        <v>6</v>
      </c>
      <c r="H537" s="2">
        <v>92.433000000000007</v>
      </c>
    </row>
    <row r="538" spans="1:8">
      <c r="A538" s="2" t="s">
        <v>154</v>
      </c>
      <c r="B538" s="2" t="s">
        <v>70</v>
      </c>
      <c r="C538" s="2" t="s">
        <v>165</v>
      </c>
      <c r="D538" s="8">
        <f>DATE(2000,3,1)</f>
        <v>36586</v>
      </c>
      <c r="E538" s="2">
        <v>98.433000000000007</v>
      </c>
      <c r="F538" s="2" t="s">
        <v>156</v>
      </c>
      <c r="G538" s="2">
        <v>6.2</v>
      </c>
      <c r="H538" s="2">
        <v>92.233000000000004</v>
      </c>
    </row>
    <row r="539" spans="1:8">
      <c r="A539" s="2" t="s">
        <v>154</v>
      </c>
      <c r="B539" s="2" t="s">
        <v>70</v>
      </c>
      <c r="C539" s="2" t="s">
        <v>165</v>
      </c>
      <c r="D539" s="8">
        <f>DATE(2000,4,1)</f>
        <v>36617</v>
      </c>
      <c r="E539" s="2">
        <v>98.433000000000007</v>
      </c>
      <c r="F539" s="2" t="s">
        <v>156</v>
      </c>
      <c r="G539" s="2">
        <v>6.2</v>
      </c>
      <c r="H539" s="2">
        <v>92.233000000000004</v>
      </c>
    </row>
    <row r="540" spans="1:8">
      <c r="A540" s="2" t="s">
        <v>154</v>
      </c>
      <c r="B540" s="2" t="s">
        <v>70</v>
      </c>
      <c r="C540" s="2" t="s">
        <v>165</v>
      </c>
      <c r="D540" s="8">
        <f>DATE(2000,5,1)</f>
        <v>36647</v>
      </c>
      <c r="E540" s="2">
        <v>98.433000000000007</v>
      </c>
      <c r="F540" s="2" t="s">
        <v>156</v>
      </c>
      <c r="G540" s="2">
        <v>5.8</v>
      </c>
      <c r="H540" s="2">
        <v>92.632999999999996</v>
      </c>
    </row>
    <row r="541" spans="1:8">
      <c r="A541" s="2" t="s">
        <v>154</v>
      </c>
      <c r="B541" s="2" t="s">
        <v>70</v>
      </c>
      <c r="C541" s="2" t="s">
        <v>165</v>
      </c>
      <c r="D541" s="8">
        <f>DATE(2000,6,1)</f>
        <v>36678</v>
      </c>
      <c r="E541" s="2">
        <v>98.433000000000007</v>
      </c>
      <c r="F541" s="2" t="s">
        <v>156</v>
      </c>
      <c r="G541" s="2">
        <v>5.3</v>
      </c>
      <c r="H541" s="2">
        <v>93.132999999999996</v>
      </c>
    </row>
    <row r="542" spans="1:8">
      <c r="A542" s="2" t="s">
        <v>154</v>
      </c>
      <c r="B542" s="2" t="s">
        <v>70</v>
      </c>
      <c r="C542" s="2" t="s">
        <v>165</v>
      </c>
      <c r="D542" s="8">
        <f>DATE(2000,7,1)</f>
        <v>36708</v>
      </c>
      <c r="E542" s="2">
        <v>98.433000000000007</v>
      </c>
      <c r="F542" s="2" t="s">
        <v>156</v>
      </c>
      <c r="G542" s="2">
        <v>4.9000000000000004</v>
      </c>
      <c r="H542" s="2">
        <v>93.533000000000001</v>
      </c>
    </row>
    <row r="543" spans="1:8">
      <c r="A543" s="2" t="s">
        <v>154</v>
      </c>
      <c r="B543" s="2" t="s">
        <v>70</v>
      </c>
      <c r="C543" s="2" t="s">
        <v>165</v>
      </c>
      <c r="D543" s="8">
        <f>DATE(2000,9,1)</f>
        <v>36770</v>
      </c>
      <c r="E543" s="2">
        <v>98.433000000000007</v>
      </c>
      <c r="F543" s="2" t="s">
        <v>156</v>
      </c>
      <c r="G543" s="2">
        <v>5</v>
      </c>
      <c r="H543" s="2">
        <v>93.433000000000007</v>
      </c>
    </row>
    <row r="544" spans="1:8">
      <c r="A544" s="2" t="s">
        <v>154</v>
      </c>
      <c r="B544" s="2" t="s">
        <v>70</v>
      </c>
      <c r="C544" s="2" t="s">
        <v>165</v>
      </c>
      <c r="D544" s="8">
        <f>DATE(2000,10,1)</f>
        <v>36800</v>
      </c>
      <c r="E544" s="2">
        <v>98.433000000000007</v>
      </c>
      <c r="F544" s="2" t="s">
        <v>156</v>
      </c>
      <c r="G544" s="2">
        <v>5.0999999999999996</v>
      </c>
      <c r="H544" s="2">
        <v>93.332999999999998</v>
      </c>
    </row>
    <row r="545" spans="1:8">
      <c r="A545" s="2" t="s">
        <v>154</v>
      </c>
      <c r="B545" s="2" t="s">
        <v>70</v>
      </c>
      <c r="C545" s="2" t="s">
        <v>165</v>
      </c>
      <c r="D545" s="8">
        <f>DATE(2000,11,1)</f>
        <v>36831</v>
      </c>
      <c r="E545" s="2">
        <v>98.433000000000007</v>
      </c>
      <c r="F545" s="2" t="s">
        <v>156</v>
      </c>
      <c r="G545" s="2">
        <v>5</v>
      </c>
      <c r="H545" s="2">
        <v>93.433000000000007</v>
      </c>
    </row>
    <row r="546" spans="1:8">
      <c r="A546" s="2" t="s">
        <v>154</v>
      </c>
      <c r="B546" s="2" t="s">
        <v>70</v>
      </c>
      <c r="C546" s="2" t="s">
        <v>165</v>
      </c>
      <c r="D546" s="8">
        <f>DATE(2000,12,1)</f>
        <v>36861</v>
      </c>
      <c r="E546" s="2">
        <v>98.433000000000007</v>
      </c>
      <c r="F546" s="2" t="s">
        <v>156</v>
      </c>
      <c r="G546" s="2">
        <v>5.3</v>
      </c>
      <c r="H546" s="2">
        <v>93.132999999999996</v>
      </c>
    </row>
    <row r="547" spans="1:8">
      <c r="A547" s="2" t="s">
        <v>154</v>
      </c>
      <c r="B547" s="2" t="s">
        <v>70</v>
      </c>
      <c r="C547" s="2" t="s">
        <v>165</v>
      </c>
      <c r="D547" s="8">
        <f>DATE(2001,1,1)</f>
        <v>36892</v>
      </c>
      <c r="E547" s="2">
        <v>98.433000000000007</v>
      </c>
      <c r="F547" s="2" t="s">
        <v>156</v>
      </c>
      <c r="G547" s="2">
        <v>5.6</v>
      </c>
      <c r="H547" s="2">
        <v>92.832999999999998</v>
      </c>
    </row>
    <row r="548" spans="1:8">
      <c r="A548" s="2" t="s">
        <v>154</v>
      </c>
      <c r="B548" s="2" t="s">
        <v>70</v>
      </c>
      <c r="C548" s="2" t="s">
        <v>165</v>
      </c>
      <c r="D548" s="8">
        <f>DATE(2001,2,1)</f>
        <v>36923</v>
      </c>
      <c r="E548" s="2">
        <v>98.433000000000007</v>
      </c>
      <c r="F548" s="2" t="s">
        <v>156</v>
      </c>
      <c r="G548" s="2">
        <v>5.8</v>
      </c>
      <c r="H548" s="2">
        <v>92.632999999999996</v>
      </c>
    </row>
    <row r="549" spans="1:8">
      <c r="A549" s="2" t="s">
        <v>154</v>
      </c>
      <c r="B549" s="2" t="s">
        <v>70</v>
      </c>
      <c r="C549" s="2" t="s">
        <v>165</v>
      </c>
      <c r="D549" s="8">
        <f>DATE(2001,3,1)</f>
        <v>36951</v>
      </c>
      <c r="E549" s="2">
        <v>98.433000000000007</v>
      </c>
      <c r="F549" s="2" t="s">
        <v>156</v>
      </c>
      <c r="G549" s="2">
        <v>5.6</v>
      </c>
      <c r="H549" s="2">
        <v>92.832999999999998</v>
      </c>
    </row>
    <row r="550" spans="1:8">
      <c r="A550" s="2" t="s">
        <v>154</v>
      </c>
      <c r="B550" s="2" t="s">
        <v>70</v>
      </c>
      <c r="C550" s="2" t="s">
        <v>165</v>
      </c>
      <c r="D550" s="8">
        <f>DATE(2001,4,1)</f>
        <v>36982</v>
      </c>
      <c r="E550" s="2">
        <v>98.433000000000007</v>
      </c>
      <c r="F550" s="2" t="s">
        <v>156</v>
      </c>
      <c r="G550" s="2">
        <v>5.6</v>
      </c>
      <c r="H550" s="2">
        <v>92.832999999999998</v>
      </c>
    </row>
    <row r="551" spans="1:8">
      <c r="A551" s="2" t="s">
        <v>154</v>
      </c>
      <c r="B551" s="2" t="s">
        <v>70</v>
      </c>
      <c r="C551" s="2" t="s">
        <v>165</v>
      </c>
      <c r="D551" s="8">
        <f>DATE(2001,5,1)</f>
        <v>37012</v>
      </c>
      <c r="E551" s="2">
        <v>98.433000000000007</v>
      </c>
      <c r="F551" s="2" t="s">
        <v>156</v>
      </c>
      <c r="G551" s="2">
        <v>5.8</v>
      </c>
      <c r="H551" s="2">
        <v>92.632999999999996</v>
      </c>
    </row>
    <row r="552" spans="1:8">
      <c r="A552" s="2" t="s">
        <v>154</v>
      </c>
      <c r="B552" s="2" t="s">
        <v>70</v>
      </c>
      <c r="C552" s="2" t="s">
        <v>165</v>
      </c>
      <c r="D552" s="8">
        <f>DATE(2001,6,1)</f>
        <v>37043</v>
      </c>
      <c r="E552" s="2">
        <v>98.433000000000007</v>
      </c>
      <c r="F552" s="2" t="s">
        <v>156</v>
      </c>
      <c r="G552" s="2">
        <v>5.7</v>
      </c>
      <c r="H552" s="2">
        <v>92.733000000000004</v>
      </c>
    </row>
    <row r="553" spans="1:8">
      <c r="A553" s="2" t="s">
        <v>154</v>
      </c>
      <c r="B553" s="2" t="s">
        <v>70</v>
      </c>
      <c r="C553" s="2" t="s">
        <v>165</v>
      </c>
      <c r="D553" s="8">
        <f>DATE(2001,7,1)</f>
        <v>37073</v>
      </c>
      <c r="E553" s="2">
        <v>98.433000000000007</v>
      </c>
      <c r="F553" s="2" t="s">
        <v>156</v>
      </c>
      <c r="G553" s="2">
        <v>5.2</v>
      </c>
      <c r="H553" s="2">
        <v>93.233000000000004</v>
      </c>
    </row>
    <row r="554" spans="1:8">
      <c r="A554" s="2" t="s">
        <v>154</v>
      </c>
      <c r="B554" s="2" t="s">
        <v>70</v>
      </c>
      <c r="C554" s="2" t="s">
        <v>165</v>
      </c>
      <c r="D554" s="8">
        <f>DATE(2001,8,1)</f>
        <v>37104</v>
      </c>
      <c r="E554" s="2">
        <v>98.433000000000007</v>
      </c>
      <c r="F554" s="2" t="s">
        <v>156</v>
      </c>
      <c r="G554" s="2">
        <v>4.9000000000000004</v>
      </c>
      <c r="H554" s="2">
        <v>93.533000000000001</v>
      </c>
    </row>
    <row r="555" spans="1:8">
      <c r="A555" s="2" t="s">
        <v>154</v>
      </c>
      <c r="B555" s="2" t="s">
        <v>70</v>
      </c>
      <c r="C555" s="2" t="s">
        <v>165</v>
      </c>
      <c r="D555" s="8">
        <f>DATE(2001,9,1)</f>
        <v>37135</v>
      </c>
      <c r="E555" s="2">
        <v>98.433000000000007</v>
      </c>
      <c r="F555" s="2" t="s">
        <v>156</v>
      </c>
      <c r="G555" s="2">
        <v>5</v>
      </c>
      <c r="H555" s="2">
        <v>93.433000000000007</v>
      </c>
    </row>
    <row r="556" spans="1:8">
      <c r="A556" s="2" t="s">
        <v>154</v>
      </c>
      <c r="B556" s="2" t="s">
        <v>70</v>
      </c>
      <c r="C556" s="2" t="s">
        <v>165</v>
      </c>
      <c r="D556" s="8">
        <f>DATE(2001,10,1)</f>
        <v>37165</v>
      </c>
      <c r="E556" s="2">
        <v>98.433000000000007</v>
      </c>
      <c r="F556" s="2" t="s">
        <v>156</v>
      </c>
      <c r="G556" s="2">
        <v>5.3</v>
      </c>
      <c r="H556" s="2">
        <v>93.132999999999996</v>
      </c>
    </row>
    <row r="557" spans="1:8">
      <c r="A557" s="2" t="s">
        <v>154</v>
      </c>
      <c r="B557" s="2" t="s">
        <v>70</v>
      </c>
      <c r="C557" s="2" t="s">
        <v>165</v>
      </c>
      <c r="D557" s="8">
        <f>DATE(2002,1,1)</f>
        <v>37257</v>
      </c>
      <c r="E557" s="2">
        <v>98.433000000000007</v>
      </c>
      <c r="F557" s="2" t="s">
        <v>156</v>
      </c>
      <c r="G557" s="2">
        <v>5.9</v>
      </c>
      <c r="H557" s="2">
        <v>92.533000000000001</v>
      </c>
    </row>
    <row r="558" spans="1:8">
      <c r="A558" s="2" t="s">
        <v>154</v>
      </c>
      <c r="B558" s="2" t="s">
        <v>70</v>
      </c>
      <c r="C558" s="2" t="s">
        <v>165</v>
      </c>
      <c r="D558" s="8">
        <f>DATE(2002,2,1)</f>
        <v>37288</v>
      </c>
      <c r="E558" s="2">
        <v>98.433000000000007</v>
      </c>
      <c r="F558" s="2" t="s">
        <v>156</v>
      </c>
      <c r="G558" s="2">
        <v>5.7</v>
      </c>
      <c r="H558" s="2">
        <v>92.733000000000004</v>
      </c>
    </row>
    <row r="559" spans="1:8">
      <c r="A559" s="2" t="s">
        <v>154</v>
      </c>
      <c r="B559" s="2" t="s">
        <v>70</v>
      </c>
      <c r="C559" s="2" t="s">
        <v>165</v>
      </c>
      <c r="D559" s="8">
        <f>DATE(2002,3,1)</f>
        <v>37316</v>
      </c>
      <c r="E559" s="2">
        <v>98.433000000000007</v>
      </c>
      <c r="F559" s="2" t="s">
        <v>156</v>
      </c>
      <c r="G559" s="2">
        <v>5.8</v>
      </c>
      <c r="H559" s="2">
        <v>92.632999999999996</v>
      </c>
    </row>
    <row r="560" spans="1:8">
      <c r="A560" s="2" t="s">
        <v>154</v>
      </c>
      <c r="B560" s="2" t="s">
        <v>70</v>
      </c>
      <c r="C560" s="2" t="s">
        <v>165</v>
      </c>
      <c r="D560" s="8">
        <f>DATE(2002,4,1)</f>
        <v>37347</v>
      </c>
      <c r="E560" s="2">
        <v>98.433000000000007</v>
      </c>
      <c r="F560" s="2" t="s">
        <v>156</v>
      </c>
      <c r="G560" s="2">
        <v>6.1</v>
      </c>
      <c r="H560" s="2">
        <v>92.332999999999998</v>
      </c>
    </row>
    <row r="561" spans="1:8">
      <c r="A561" s="2" t="s">
        <v>154</v>
      </c>
      <c r="B561" s="2" t="s">
        <v>70</v>
      </c>
      <c r="C561" s="2" t="s">
        <v>165</v>
      </c>
      <c r="D561" s="8">
        <f>DATE(2002,5,1)</f>
        <v>37377</v>
      </c>
      <c r="E561" s="2">
        <v>98.433000000000007</v>
      </c>
      <c r="F561" s="2" t="s">
        <v>156</v>
      </c>
      <c r="G561" s="2">
        <v>5.5</v>
      </c>
      <c r="H561" s="2">
        <v>92.933000000000007</v>
      </c>
    </row>
    <row r="562" spans="1:8">
      <c r="A562" s="2" t="s">
        <v>154</v>
      </c>
      <c r="B562" s="2" t="s">
        <v>70</v>
      </c>
      <c r="C562" s="2" t="s">
        <v>165</v>
      </c>
      <c r="D562" s="8">
        <f>DATE(2002,8,1)</f>
        <v>37469</v>
      </c>
      <c r="E562" s="2">
        <v>98.433000000000007</v>
      </c>
      <c r="F562" s="2" t="s">
        <v>156</v>
      </c>
      <c r="G562" s="2">
        <v>4.7</v>
      </c>
      <c r="H562" s="2">
        <v>93.733000000000004</v>
      </c>
    </row>
    <row r="563" spans="1:8">
      <c r="A563" s="2" t="s">
        <v>154</v>
      </c>
      <c r="B563" s="2" t="s">
        <v>70</v>
      </c>
      <c r="C563" s="2" t="s">
        <v>165</v>
      </c>
      <c r="D563" s="8">
        <f>DATE(2002,9,1)</f>
        <v>37500</v>
      </c>
      <c r="E563" s="2">
        <v>98.433000000000007</v>
      </c>
      <c r="F563" s="2" t="s">
        <v>156</v>
      </c>
      <c r="G563" s="2">
        <v>4.9000000000000004</v>
      </c>
      <c r="H563" s="2">
        <v>93.533000000000001</v>
      </c>
    </row>
    <row r="564" spans="1:8">
      <c r="A564" s="2" t="s">
        <v>154</v>
      </c>
      <c r="B564" s="2" t="s">
        <v>70</v>
      </c>
      <c r="C564" s="2" t="s">
        <v>165</v>
      </c>
      <c r="D564" s="8">
        <f>DATE(2002,10,1)</f>
        <v>37530</v>
      </c>
      <c r="E564" s="2">
        <v>98.433000000000007</v>
      </c>
      <c r="F564" s="2" t="s">
        <v>156</v>
      </c>
      <c r="G564" s="2">
        <v>5.2</v>
      </c>
      <c r="H564" s="2">
        <v>93.233000000000004</v>
      </c>
    </row>
    <row r="565" spans="1:8">
      <c r="A565" s="2" t="s">
        <v>154</v>
      </c>
      <c r="B565" s="2" t="s">
        <v>70</v>
      </c>
      <c r="C565" s="2" t="s">
        <v>165</v>
      </c>
      <c r="D565" s="8">
        <f>DATE(2002,11,1)</f>
        <v>37561</v>
      </c>
      <c r="E565" s="2">
        <v>98.433000000000007</v>
      </c>
      <c r="F565" s="2" t="s">
        <v>156</v>
      </c>
      <c r="G565" s="2">
        <v>5.5</v>
      </c>
      <c r="H565" s="2">
        <v>92.933000000000007</v>
      </c>
    </row>
    <row r="566" spans="1:8">
      <c r="A566" s="2" t="s">
        <v>154</v>
      </c>
      <c r="B566" s="2" t="s">
        <v>70</v>
      </c>
      <c r="C566" s="2" t="s">
        <v>165</v>
      </c>
      <c r="D566" s="8">
        <f>DATE(2002,12,1)</f>
        <v>37591</v>
      </c>
      <c r="E566" s="2">
        <v>98.433000000000007</v>
      </c>
      <c r="F566" s="2" t="s">
        <v>156</v>
      </c>
      <c r="G566" s="2">
        <v>5.0999999999999996</v>
      </c>
      <c r="H566" s="2">
        <v>93.332999999999998</v>
      </c>
    </row>
    <row r="567" spans="1:8">
      <c r="A567" s="2" t="s">
        <v>154</v>
      </c>
      <c r="B567" s="2" t="s">
        <v>70</v>
      </c>
      <c r="C567" s="2" t="s">
        <v>165</v>
      </c>
      <c r="D567" s="8">
        <f>DATE(2003,1,1)</f>
        <v>37622</v>
      </c>
      <c r="E567" s="2">
        <v>98.433000000000007</v>
      </c>
      <c r="F567" s="2" t="s">
        <v>156</v>
      </c>
      <c r="G567" s="2">
        <v>5</v>
      </c>
      <c r="H567" s="2">
        <v>93.433000000000007</v>
      </c>
    </row>
    <row r="568" spans="1:8">
      <c r="A568" s="2" t="s">
        <v>154</v>
      </c>
      <c r="B568" s="2" t="s">
        <v>70</v>
      </c>
      <c r="C568" s="2" t="s">
        <v>165</v>
      </c>
      <c r="D568" s="8">
        <f>DATE(2003,2,1)</f>
        <v>37653</v>
      </c>
      <c r="E568" s="2">
        <v>98.433000000000007</v>
      </c>
      <c r="F568" s="2" t="s">
        <v>156</v>
      </c>
      <c r="G568" s="2">
        <v>4.9000000000000004</v>
      </c>
      <c r="H568" s="2">
        <v>93.533000000000001</v>
      </c>
    </row>
    <row r="569" spans="1:8">
      <c r="A569" s="2" t="s">
        <v>154</v>
      </c>
      <c r="B569" s="2" t="s">
        <v>70</v>
      </c>
      <c r="C569" s="2" t="s">
        <v>165</v>
      </c>
      <c r="D569" s="8">
        <f>DATE(2003,3,1)</f>
        <v>37681</v>
      </c>
      <c r="E569" s="2">
        <v>98.433000000000007</v>
      </c>
      <c r="F569" s="2" t="s">
        <v>156</v>
      </c>
      <c r="G569" s="2">
        <v>5.4</v>
      </c>
      <c r="H569" s="2">
        <v>93.033000000000001</v>
      </c>
    </row>
    <row r="570" spans="1:8">
      <c r="A570" s="2" t="s">
        <v>154</v>
      </c>
      <c r="B570" s="2" t="s">
        <v>70</v>
      </c>
      <c r="C570" s="2" t="s">
        <v>165</v>
      </c>
      <c r="D570" s="8">
        <f>DATE(2003,4,1)</f>
        <v>37712</v>
      </c>
      <c r="E570" s="2">
        <v>98.433000000000007</v>
      </c>
      <c r="F570" s="2" t="s">
        <v>156</v>
      </c>
      <c r="G570" s="2">
        <v>5.6</v>
      </c>
      <c r="H570" s="2">
        <v>92.832999999999998</v>
      </c>
    </row>
    <row r="571" spans="1:8">
      <c r="A571" s="2" t="s">
        <v>154</v>
      </c>
      <c r="B571" s="2" t="s">
        <v>70</v>
      </c>
      <c r="C571" s="2" t="s">
        <v>165</v>
      </c>
      <c r="D571" s="8">
        <f>DATE(2003,5,1)</f>
        <v>37742</v>
      </c>
      <c r="E571" s="2">
        <v>98.433000000000007</v>
      </c>
      <c r="F571" s="2" t="s">
        <v>156</v>
      </c>
      <c r="G571" s="2">
        <v>5.7</v>
      </c>
      <c r="H571" s="2">
        <v>92.733000000000004</v>
      </c>
    </row>
    <row r="572" spans="1:8">
      <c r="A572" s="2" t="s">
        <v>154</v>
      </c>
      <c r="B572" s="2" t="s">
        <v>70</v>
      </c>
      <c r="C572" s="2" t="s">
        <v>165</v>
      </c>
      <c r="D572" s="8">
        <f>DATE(2003,6,1)</f>
        <v>37773</v>
      </c>
      <c r="E572" s="2">
        <v>98.433000000000007</v>
      </c>
      <c r="F572" s="2" t="s">
        <v>156</v>
      </c>
      <c r="G572" s="2">
        <v>5.7</v>
      </c>
      <c r="H572" s="2">
        <v>92.733000000000004</v>
      </c>
    </row>
    <row r="573" spans="1:8">
      <c r="A573" s="2" t="s">
        <v>154</v>
      </c>
      <c r="B573" s="2" t="s">
        <v>70</v>
      </c>
      <c r="C573" s="2" t="s">
        <v>165</v>
      </c>
      <c r="D573" s="8">
        <f>DATE(2003,8,1)</f>
        <v>37834</v>
      </c>
      <c r="E573" s="2">
        <v>98.433000000000007</v>
      </c>
      <c r="F573" s="2" t="s">
        <v>156</v>
      </c>
      <c r="G573" s="2">
        <v>5.5</v>
      </c>
      <c r="H573" s="2">
        <v>92.933000000000007</v>
      </c>
    </row>
    <row r="574" spans="1:8">
      <c r="A574" s="2" t="s">
        <v>154</v>
      </c>
      <c r="B574" s="2" t="s">
        <v>70</v>
      </c>
      <c r="C574" s="2" t="s">
        <v>165</v>
      </c>
      <c r="D574" s="8">
        <f>DATE(2003,9,1)</f>
        <v>37865</v>
      </c>
      <c r="E574" s="2">
        <v>98.433000000000007</v>
      </c>
      <c r="F574" s="2" t="s">
        <v>156</v>
      </c>
      <c r="G574" s="2">
        <v>5.0999999999999996</v>
      </c>
      <c r="H574" s="2">
        <v>93.332999999999998</v>
      </c>
    </row>
    <row r="575" spans="1:8">
      <c r="A575" s="2" t="s">
        <v>154</v>
      </c>
      <c r="B575" s="2" t="s">
        <v>70</v>
      </c>
      <c r="C575" s="2" t="s">
        <v>165</v>
      </c>
      <c r="D575" s="8">
        <f>DATE(2003,10,1)</f>
        <v>37895</v>
      </c>
      <c r="E575" s="2">
        <v>98.433000000000007</v>
      </c>
      <c r="F575" s="2" t="s">
        <v>156</v>
      </c>
      <c r="G575" s="2">
        <v>5.3</v>
      </c>
      <c r="H575" s="2">
        <v>93.132999999999996</v>
      </c>
    </row>
    <row r="576" spans="1:8">
      <c r="A576" s="2" t="s">
        <v>154</v>
      </c>
      <c r="B576" s="2" t="s">
        <v>70</v>
      </c>
      <c r="C576" s="2" t="s">
        <v>165</v>
      </c>
      <c r="D576" s="8">
        <f>DATE(2003,11,1)</f>
        <v>37926</v>
      </c>
      <c r="E576" s="2">
        <v>98.433000000000007</v>
      </c>
      <c r="F576" s="2" t="s">
        <v>156</v>
      </c>
      <c r="G576" s="2">
        <v>5.5</v>
      </c>
      <c r="H576" s="2">
        <v>92.933000000000007</v>
      </c>
    </row>
    <row r="577" spans="1:8">
      <c r="A577" s="2" t="s">
        <v>154</v>
      </c>
      <c r="B577" s="2" t="s">
        <v>70</v>
      </c>
      <c r="C577" s="2" t="s">
        <v>165</v>
      </c>
      <c r="D577" s="8">
        <f>DATE(2003,12,1)</f>
        <v>37956</v>
      </c>
      <c r="E577" s="2">
        <v>98.433000000000007</v>
      </c>
      <c r="F577" s="2" t="s">
        <v>156</v>
      </c>
      <c r="G577" s="2">
        <v>5.5</v>
      </c>
      <c r="H577" s="2">
        <v>92.933000000000007</v>
      </c>
    </row>
    <row r="578" spans="1:8">
      <c r="A578" s="2" t="s">
        <v>154</v>
      </c>
      <c r="B578" s="2" t="s">
        <v>70</v>
      </c>
      <c r="C578" s="2" t="s">
        <v>165</v>
      </c>
      <c r="D578" s="8">
        <f>DATE(2004,1,1)</f>
        <v>37987</v>
      </c>
      <c r="E578" s="2">
        <v>98.433000000000007</v>
      </c>
      <c r="F578" s="2" t="s">
        <v>156</v>
      </c>
      <c r="G578" s="2">
        <v>5.5</v>
      </c>
      <c r="H578" s="2">
        <v>92.933000000000007</v>
      </c>
    </row>
    <row r="579" spans="1:8">
      <c r="A579" s="2" t="s">
        <v>154</v>
      </c>
      <c r="B579" s="2" t="s">
        <v>70</v>
      </c>
      <c r="C579" s="2" t="s">
        <v>165</v>
      </c>
      <c r="D579" s="8">
        <f>DATE(2004,2,1)</f>
        <v>38018</v>
      </c>
      <c r="E579" s="2">
        <v>98.433000000000007</v>
      </c>
      <c r="F579" s="2" t="s">
        <v>156</v>
      </c>
      <c r="G579" s="2">
        <v>5.4</v>
      </c>
      <c r="H579" s="2">
        <v>93.033000000000001</v>
      </c>
    </row>
    <row r="580" spans="1:8">
      <c r="A580" s="2" t="s">
        <v>154</v>
      </c>
      <c r="B580" s="2" t="s">
        <v>70</v>
      </c>
      <c r="C580" s="2" t="s">
        <v>165</v>
      </c>
      <c r="D580" s="8">
        <f>DATE(2004,3,1)</f>
        <v>38047</v>
      </c>
      <c r="E580" s="2">
        <v>98.433000000000007</v>
      </c>
      <c r="F580" s="2" t="s">
        <v>156</v>
      </c>
      <c r="G580" s="2">
        <v>5.6</v>
      </c>
      <c r="H580" s="2">
        <v>92.832999999999998</v>
      </c>
    </row>
    <row r="581" spans="1:8">
      <c r="A581" s="2" t="s">
        <v>154</v>
      </c>
      <c r="B581" s="2" t="s">
        <v>70</v>
      </c>
      <c r="C581" s="2" t="s">
        <v>165</v>
      </c>
      <c r="D581" s="8">
        <f>DATE(2004,5,1)</f>
        <v>38108</v>
      </c>
      <c r="E581" s="2">
        <v>98.433000000000007</v>
      </c>
      <c r="F581" s="2" t="s">
        <v>156</v>
      </c>
      <c r="G581" s="2">
        <v>5.3</v>
      </c>
      <c r="H581" s="2">
        <v>93.132999999999996</v>
      </c>
    </row>
    <row r="582" spans="1:8">
      <c r="A582" s="2" t="s">
        <v>154</v>
      </c>
      <c r="B582" s="2" t="s">
        <v>70</v>
      </c>
      <c r="C582" s="2" t="s">
        <v>165</v>
      </c>
      <c r="D582" s="8">
        <f>DATE(2004,6,1)</f>
        <v>38139</v>
      </c>
      <c r="E582" s="2">
        <v>98.433000000000007</v>
      </c>
      <c r="F582" s="2" t="s">
        <v>156</v>
      </c>
      <c r="G582" s="2">
        <v>5.0999999999999996</v>
      </c>
      <c r="H582" s="2">
        <v>93.332999999999998</v>
      </c>
    </row>
    <row r="583" spans="1:8">
      <c r="A583" s="2" t="s">
        <v>154</v>
      </c>
      <c r="B583" s="2" t="s">
        <v>70</v>
      </c>
      <c r="C583" s="2" t="s">
        <v>165</v>
      </c>
      <c r="D583" s="8">
        <f>DATE(2004,8,1)</f>
        <v>38200</v>
      </c>
      <c r="E583" s="2">
        <v>98.433000000000007</v>
      </c>
      <c r="F583" s="2" t="s">
        <v>156</v>
      </c>
      <c r="G583" s="2">
        <v>5</v>
      </c>
      <c r="H583" s="2">
        <v>93.433000000000007</v>
      </c>
    </row>
    <row r="584" spans="1:8">
      <c r="A584" s="2" t="s">
        <v>154</v>
      </c>
      <c r="B584" s="2" t="s">
        <v>70</v>
      </c>
      <c r="C584" s="2" t="s">
        <v>165</v>
      </c>
      <c r="D584" s="8">
        <f>DATE(2004,9,1)</f>
        <v>38231</v>
      </c>
      <c r="E584" s="2">
        <v>98.433000000000007</v>
      </c>
      <c r="F584" s="2" t="s">
        <v>156</v>
      </c>
      <c r="G584" s="2">
        <v>5</v>
      </c>
      <c r="H584" s="2">
        <v>93.433000000000007</v>
      </c>
    </row>
    <row r="585" spans="1:8">
      <c r="A585" s="2" t="s">
        <v>154</v>
      </c>
      <c r="B585" s="2" t="s">
        <v>70</v>
      </c>
      <c r="C585" s="2" t="s">
        <v>165</v>
      </c>
      <c r="D585" s="8">
        <f>DATE(2004,10,1)</f>
        <v>38261</v>
      </c>
      <c r="E585" s="2">
        <v>98.433000000000007</v>
      </c>
      <c r="F585" s="2" t="s">
        <v>156</v>
      </c>
      <c r="G585" s="2">
        <v>5.3</v>
      </c>
      <c r="H585" s="2">
        <v>93.132999999999996</v>
      </c>
    </row>
    <row r="586" spans="1:8">
      <c r="A586" s="2" t="s">
        <v>154</v>
      </c>
      <c r="B586" s="2" t="s">
        <v>70</v>
      </c>
      <c r="C586" s="2" t="s">
        <v>165</v>
      </c>
      <c r="D586" s="8">
        <f>DATE(2004,11,1)</f>
        <v>38292</v>
      </c>
      <c r="E586" s="2">
        <v>98.433000000000007</v>
      </c>
      <c r="F586" s="2" t="s">
        <v>156</v>
      </c>
      <c r="G586" s="2">
        <v>5.2</v>
      </c>
      <c r="H586" s="2">
        <v>93.233000000000004</v>
      </c>
    </row>
    <row r="587" spans="1:8">
      <c r="A587" s="2" t="s">
        <v>154</v>
      </c>
      <c r="B587" s="2" t="s">
        <v>70</v>
      </c>
      <c r="C587" s="2" t="s">
        <v>165</v>
      </c>
      <c r="D587" s="8">
        <f>DATE(2004,12,1)</f>
        <v>38322</v>
      </c>
      <c r="E587" s="2">
        <v>98.433000000000007</v>
      </c>
      <c r="F587" s="2" t="s">
        <v>156</v>
      </c>
      <c r="G587" s="2">
        <v>5.5</v>
      </c>
      <c r="H587" s="2">
        <v>92.933000000000007</v>
      </c>
    </row>
    <row r="588" spans="1:8">
      <c r="A588" s="2" t="s">
        <v>154</v>
      </c>
      <c r="B588" s="2" t="s">
        <v>70</v>
      </c>
      <c r="C588" s="2" t="s">
        <v>165</v>
      </c>
      <c r="D588" s="8">
        <f>DATE(2005,1,1)</f>
        <v>38353</v>
      </c>
      <c r="E588" s="2">
        <v>98.433000000000007</v>
      </c>
      <c r="F588" s="2" t="s">
        <v>156</v>
      </c>
      <c r="G588" s="2">
        <v>5.6</v>
      </c>
      <c r="H588" s="2">
        <v>92.832999999999998</v>
      </c>
    </row>
    <row r="589" spans="1:8">
      <c r="A589" s="2" t="s">
        <v>154</v>
      </c>
      <c r="B589" s="2" t="s">
        <v>70</v>
      </c>
      <c r="C589" s="2" t="s">
        <v>165</v>
      </c>
      <c r="D589" s="8">
        <f>DATE(2005,2,1)</f>
        <v>38384</v>
      </c>
      <c r="E589" s="2">
        <v>98.433000000000007</v>
      </c>
      <c r="F589" s="2" t="s">
        <v>156</v>
      </c>
      <c r="G589" s="2">
        <v>5.7</v>
      </c>
      <c r="H589" s="2">
        <v>92.733000000000004</v>
      </c>
    </row>
    <row r="590" spans="1:8">
      <c r="A590" s="2" t="s">
        <v>154</v>
      </c>
      <c r="B590" s="2" t="s">
        <v>70</v>
      </c>
      <c r="C590" s="2" t="s">
        <v>165</v>
      </c>
      <c r="D590" s="8">
        <f>DATE(2005,3,1)</f>
        <v>38412</v>
      </c>
      <c r="E590" s="2">
        <v>98.433000000000007</v>
      </c>
      <c r="F590" s="2" t="s">
        <v>156</v>
      </c>
      <c r="G590" s="2">
        <v>5.5</v>
      </c>
      <c r="H590" s="2">
        <v>92.933000000000007</v>
      </c>
    </row>
    <row r="591" spans="1:8">
      <c r="A591" s="2" t="s">
        <v>154</v>
      </c>
      <c r="B591" s="2" t="s">
        <v>70</v>
      </c>
      <c r="C591" s="2" t="s">
        <v>165</v>
      </c>
      <c r="D591" s="8">
        <f>DATE(2005,5,1)</f>
        <v>38473</v>
      </c>
      <c r="E591" s="2">
        <v>98.433000000000007</v>
      </c>
      <c r="F591" s="2" t="s">
        <v>156</v>
      </c>
      <c r="G591" s="2">
        <v>5.5</v>
      </c>
      <c r="H591" s="2">
        <v>92.933000000000007</v>
      </c>
    </row>
    <row r="592" spans="1:8">
      <c r="A592" s="2" t="s">
        <v>154</v>
      </c>
      <c r="B592" s="2" t="s">
        <v>70</v>
      </c>
      <c r="C592" s="2" t="s">
        <v>165</v>
      </c>
      <c r="D592" s="8">
        <f>DATE(2005,6,1)</f>
        <v>38504</v>
      </c>
      <c r="E592" s="2">
        <v>98.433000000000007</v>
      </c>
      <c r="F592" s="2" t="s">
        <v>156</v>
      </c>
      <c r="G592" s="2">
        <v>5.4</v>
      </c>
      <c r="H592" s="2">
        <v>93.033000000000001</v>
      </c>
    </row>
    <row r="593" spans="1:8">
      <c r="A593" s="2" t="s">
        <v>154</v>
      </c>
      <c r="B593" s="2" t="s">
        <v>70</v>
      </c>
      <c r="C593" s="2" t="s">
        <v>165</v>
      </c>
      <c r="D593" s="8">
        <f>DATE(2005,7,1)</f>
        <v>38534</v>
      </c>
      <c r="E593" s="2">
        <v>98.433000000000007</v>
      </c>
      <c r="F593" s="2" t="s">
        <v>156</v>
      </c>
      <c r="G593" s="2">
        <v>5.0999999999999996</v>
      </c>
      <c r="H593" s="2">
        <v>93.332999999999998</v>
      </c>
    </row>
    <row r="594" spans="1:8">
      <c r="A594" s="2" t="s">
        <v>154</v>
      </c>
      <c r="B594" s="2" t="s">
        <v>70</v>
      </c>
      <c r="C594" s="2" t="s">
        <v>165</v>
      </c>
      <c r="D594" s="8">
        <f>DATE(2005,8,1)</f>
        <v>38565</v>
      </c>
      <c r="E594" s="2">
        <v>98.433000000000007</v>
      </c>
      <c r="F594" s="2" t="s">
        <v>156</v>
      </c>
      <c r="G594" s="2">
        <v>4.9000000000000004</v>
      </c>
      <c r="H594" s="2">
        <v>93.533000000000001</v>
      </c>
    </row>
    <row r="595" spans="1:8">
      <c r="A595" s="2" t="s">
        <v>154</v>
      </c>
      <c r="B595" s="2" t="s">
        <v>70</v>
      </c>
      <c r="C595" s="2" t="s">
        <v>165</v>
      </c>
      <c r="D595" s="8">
        <f>DATE(2005,9,1)</f>
        <v>38596</v>
      </c>
      <c r="E595" s="2">
        <v>98.433000000000007</v>
      </c>
      <c r="F595" s="2" t="s">
        <v>156</v>
      </c>
      <c r="G595" s="2">
        <v>5</v>
      </c>
      <c r="H595" s="2">
        <v>93.433000000000007</v>
      </c>
    </row>
    <row r="596" spans="1:8">
      <c r="A596" s="2" t="s">
        <v>154</v>
      </c>
      <c r="B596" s="2" t="s">
        <v>70</v>
      </c>
      <c r="C596" s="2" t="s">
        <v>165</v>
      </c>
      <c r="D596" s="8">
        <f>DATE(2006,1,1)</f>
        <v>38718</v>
      </c>
      <c r="E596" s="2">
        <v>98.433000000000007</v>
      </c>
      <c r="F596" s="2" t="s">
        <v>156</v>
      </c>
      <c r="G596" s="2">
        <v>5.5</v>
      </c>
      <c r="H596" s="2">
        <v>92.933000000000007</v>
      </c>
    </row>
    <row r="597" spans="1:8">
      <c r="A597" s="2" t="s">
        <v>154</v>
      </c>
      <c r="B597" s="2" t="s">
        <v>70</v>
      </c>
      <c r="C597" s="2" t="s">
        <v>165</v>
      </c>
      <c r="D597" s="8">
        <f>DATE(2006,2,1)</f>
        <v>38749</v>
      </c>
      <c r="E597" s="2">
        <v>98.433000000000007</v>
      </c>
      <c r="F597" s="2" t="s">
        <v>156</v>
      </c>
      <c r="G597" s="2">
        <v>5.3</v>
      </c>
      <c r="H597" s="2">
        <v>93.132999999999996</v>
      </c>
    </row>
    <row r="598" spans="1:8">
      <c r="A598" s="2" t="s">
        <v>154</v>
      </c>
      <c r="B598" s="2" t="s">
        <v>70</v>
      </c>
      <c r="C598" s="2" t="s">
        <v>165</v>
      </c>
      <c r="D598" s="8">
        <f>DATE(2006,3,1)</f>
        <v>38777</v>
      </c>
      <c r="E598" s="2">
        <v>98.433000000000007</v>
      </c>
      <c r="F598" s="2" t="s">
        <v>156</v>
      </c>
      <c r="G598" s="2">
        <v>5.3</v>
      </c>
      <c r="H598" s="2">
        <v>93.132999999999996</v>
      </c>
    </row>
    <row r="599" spans="1:8">
      <c r="A599" s="2" t="s">
        <v>154</v>
      </c>
      <c r="B599" s="2" t="s">
        <v>70</v>
      </c>
      <c r="C599" s="2" t="s">
        <v>165</v>
      </c>
      <c r="D599" s="8">
        <f>DATE(2006,4,1)</f>
        <v>38808</v>
      </c>
      <c r="E599" s="2">
        <v>98.433000000000007</v>
      </c>
      <c r="F599" s="2" t="s">
        <v>156</v>
      </c>
      <c r="G599" s="2">
        <v>5.4</v>
      </c>
      <c r="H599" s="2">
        <v>93.033000000000001</v>
      </c>
    </row>
    <row r="600" spans="1:8">
      <c r="A600" s="2" t="s">
        <v>154</v>
      </c>
      <c r="B600" s="2" t="s">
        <v>70</v>
      </c>
      <c r="C600" s="2" t="s">
        <v>165</v>
      </c>
      <c r="D600" s="8">
        <f>DATE(2006,5,1)</f>
        <v>38838</v>
      </c>
      <c r="E600" s="2">
        <v>98.433000000000007</v>
      </c>
      <c r="F600" s="2" t="s">
        <v>156</v>
      </c>
      <c r="G600" s="2">
        <v>5.2</v>
      </c>
      <c r="H600" s="2">
        <v>93.233000000000004</v>
      </c>
    </row>
    <row r="601" spans="1:8">
      <c r="A601" s="2" t="s">
        <v>154</v>
      </c>
      <c r="B601" s="2" t="s">
        <v>70</v>
      </c>
      <c r="C601" s="2" t="s">
        <v>165</v>
      </c>
      <c r="D601" s="8">
        <f>DATE(2006,6,1)</f>
        <v>38869</v>
      </c>
      <c r="E601" s="2">
        <v>98.433000000000007</v>
      </c>
      <c r="F601" s="2" t="s">
        <v>156</v>
      </c>
      <c r="G601" s="2">
        <v>5.7</v>
      </c>
      <c r="H601" s="2">
        <v>92.733000000000004</v>
      </c>
    </row>
    <row r="602" spans="1:8">
      <c r="A602" s="2" t="s">
        <v>154</v>
      </c>
      <c r="B602" s="2" t="s">
        <v>70</v>
      </c>
      <c r="C602" s="2" t="s">
        <v>165</v>
      </c>
      <c r="D602" s="8">
        <f>DATE(2006,8,1)</f>
        <v>38930</v>
      </c>
      <c r="E602" s="2">
        <v>98.433000000000007</v>
      </c>
      <c r="F602" s="2" t="s">
        <v>156</v>
      </c>
      <c r="G602" s="2">
        <v>5.3</v>
      </c>
      <c r="H602" s="2">
        <v>93.132999999999996</v>
      </c>
    </row>
    <row r="603" spans="1:8">
      <c r="A603" s="2" t="s">
        <v>154</v>
      </c>
      <c r="B603" s="2" t="s">
        <v>70</v>
      </c>
      <c r="C603" s="2" t="s">
        <v>165</v>
      </c>
      <c r="D603" s="8">
        <f>DATE(2007,3,1)</f>
        <v>39142</v>
      </c>
      <c r="E603" s="2">
        <v>98.433000000000007</v>
      </c>
      <c r="F603" s="2" t="s">
        <v>156</v>
      </c>
      <c r="G603" s="2">
        <v>6.8</v>
      </c>
      <c r="H603" s="2">
        <v>91.632999999999996</v>
      </c>
    </row>
    <row r="604" spans="1:8">
      <c r="A604" s="2" t="s">
        <v>154</v>
      </c>
      <c r="B604" s="2" t="s">
        <v>70</v>
      </c>
      <c r="C604" s="2" t="s">
        <v>165</v>
      </c>
      <c r="D604" s="8">
        <f>DATE(2007,4,1)</f>
        <v>39173</v>
      </c>
      <c r="E604" s="2">
        <v>98.433000000000007</v>
      </c>
      <c r="F604" s="2" t="s">
        <v>156</v>
      </c>
      <c r="G604" s="2">
        <v>7</v>
      </c>
      <c r="H604" s="2">
        <v>91.433000000000007</v>
      </c>
    </row>
    <row r="605" spans="1:8">
      <c r="A605" s="2" t="s">
        <v>154</v>
      </c>
      <c r="B605" s="2" t="s">
        <v>70</v>
      </c>
      <c r="C605" s="2" t="s">
        <v>165</v>
      </c>
      <c r="D605" s="8">
        <f>DATE(2007,5,1)</f>
        <v>39203</v>
      </c>
      <c r="E605" s="2">
        <v>98.433000000000007</v>
      </c>
      <c r="F605" s="2" t="s">
        <v>156</v>
      </c>
      <c r="G605" s="2">
        <v>6.5</v>
      </c>
      <c r="H605" s="2">
        <v>91.933000000000007</v>
      </c>
    </row>
    <row r="606" spans="1:8">
      <c r="A606" s="2" t="s">
        <v>154</v>
      </c>
      <c r="B606" s="2" t="s">
        <v>70</v>
      </c>
      <c r="C606" s="2" t="s">
        <v>165</v>
      </c>
      <c r="D606" s="8">
        <f>DATE(2007,6,1)</f>
        <v>39234</v>
      </c>
      <c r="E606" s="2">
        <v>98.433000000000007</v>
      </c>
      <c r="F606" s="2" t="s">
        <v>156</v>
      </c>
      <c r="G606" s="2">
        <v>6.9</v>
      </c>
      <c r="H606" s="2">
        <v>91.533000000000001</v>
      </c>
    </row>
    <row r="607" spans="1:8">
      <c r="A607" s="2" t="s">
        <v>154</v>
      </c>
      <c r="B607" s="2" t="s">
        <v>70</v>
      </c>
      <c r="C607" s="2" t="s">
        <v>165</v>
      </c>
      <c r="D607" s="8">
        <f>DATE(2007,8,1)</f>
        <v>39295</v>
      </c>
      <c r="E607" s="2">
        <v>98.433000000000007</v>
      </c>
      <c r="F607" s="2" t="s">
        <v>156</v>
      </c>
      <c r="G607" s="2">
        <v>6.8</v>
      </c>
      <c r="H607" s="2">
        <v>91.632999999999996</v>
      </c>
    </row>
    <row r="608" spans="1:8">
      <c r="A608" s="2" t="s">
        <v>154</v>
      </c>
      <c r="B608" s="2" t="s">
        <v>70</v>
      </c>
      <c r="C608" s="2" t="s">
        <v>165</v>
      </c>
      <c r="D608" s="8">
        <f>DATE(2007,9,1)</f>
        <v>39326</v>
      </c>
      <c r="E608" s="2">
        <v>98.433000000000007</v>
      </c>
      <c r="F608" s="2" t="s">
        <v>156</v>
      </c>
      <c r="G608" s="2">
        <v>6.8</v>
      </c>
      <c r="H608" s="2">
        <v>91.632999999999996</v>
      </c>
    </row>
    <row r="609" spans="1:8">
      <c r="A609" s="2" t="s">
        <v>154</v>
      </c>
      <c r="B609" s="2" t="s">
        <v>70</v>
      </c>
      <c r="C609" s="2" t="s">
        <v>165</v>
      </c>
      <c r="D609" s="8">
        <f>DATE(2007,10,1)</f>
        <v>39356</v>
      </c>
      <c r="E609" s="2">
        <v>98.433000000000007</v>
      </c>
      <c r="F609" s="2" t="s">
        <v>156</v>
      </c>
      <c r="G609" s="2">
        <v>6.9</v>
      </c>
      <c r="H609" s="2">
        <v>91.533000000000001</v>
      </c>
    </row>
    <row r="610" spans="1:8">
      <c r="A610" s="2" t="s">
        <v>154</v>
      </c>
      <c r="B610" s="2" t="s">
        <v>70</v>
      </c>
      <c r="C610" s="2" t="s">
        <v>165</v>
      </c>
      <c r="D610" s="8">
        <f>DATE(2007,11,1)</f>
        <v>39387</v>
      </c>
      <c r="E610" s="2">
        <v>98.433000000000007</v>
      </c>
      <c r="F610" s="2" t="s">
        <v>156</v>
      </c>
      <c r="G610" s="2">
        <v>7.5</v>
      </c>
      <c r="H610" s="2">
        <v>90.933000000000007</v>
      </c>
    </row>
    <row r="611" spans="1:8">
      <c r="A611" s="2" t="s">
        <v>154</v>
      </c>
      <c r="B611" s="2" t="s">
        <v>70</v>
      </c>
      <c r="C611" s="2" t="s">
        <v>165</v>
      </c>
      <c r="D611" s="8">
        <f>DATE(2007,12,1)</f>
        <v>39417</v>
      </c>
      <c r="E611" s="2">
        <v>98.433000000000007</v>
      </c>
      <c r="F611" s="2" t="s">
        <v>156</v>
      </c>
      <c r="G611" s="2">
        <v>7.4</v>
      </c>
      <c r="H611" s="2">
        <v>91.033000000000001</v>
      </c>
    </row>
    <row r="612" spans="1:8">
      <c r="A612" s="2" t="s">
        <v>154</v>
      </c>
      <c r="B612" s="2" t="s">
        <v>70</v>
      </c>
      <c r="C612" s="2" t="s">
        <v>165</v>
      </c>
      <c r="D612" s="8">
        <f>DATE(2008,1,1)</f>
        <v>39448</v>
      </c>
      <c r="E612" s="2">
        <v>98.433000000000007</v>
      </c>
      <c r="F612" s="2" t="s">
        <v>156</v>
      </c>
      <c r="G612" s="2">
        <v>7.1</v>
      </c>
      <c r="H612" s="2">
        <v>91.332999999999998</v>
      </c>
    </row>
    <row r="613" spans="1:8">
      <c r="A613" s="2" t="s">
        <v>154</v>
      </c>
      <c r="B613" s="2" t="s">
        <v>70</v>
      </c>
      <c r="C613" s="2" t="s">
        <v>165</v>
      </c>
      <c r="D613" s="8">
        <f>DATE(2008,2,1)</f>
        <v>39479</v>
      </c>
      <c r="E613" s="2">
        <v>98.433000000000007</v>
      </c>
      <c r="F613" s="2" t="s">
        <v>156</v>
      </c>
      <c r="G613" s="2">
        <v>6.7</v>
      </c>
      <c r="H613" s="2">
        <v>91.733000000000004</v>
      </c>
    </row>
    <row r="614" spans="1:8">
      <c r="A614" s="2" t="s">
        <v>154</v>
      </c>
      <c r="B614" s="2" t="s">
        <v>70</v>
      </c>
      <c r="C614" s="2" t="s">
        <v>165</v>
      </c>
      <c r="D614" s="8">
        <f>DATE(2008,3,1)</f>
        <v>39508</v>
      </c>
      <c r="E614" s="2">
        <v>98.433000000000007</v>
      </c>
      <c r="F614" s="2" t="s">
        <v>156</v>
      </c>
      <c r="G614" s="2">
        <v>7.6</v>
      </c>
      <c r="H614" s="2">
        <v>90.832999999999998</v>
      </c>
    </row>
    <row r="615" spans="1:8">
      <c r="A615" s="2" t="s">
        <v>154</v>
      </c>
      <c r="B615" s="2" t="s">
        <v>70</v>
      </c>
      <c r="C615" s="2" t="s">
        <v>165</v>
      </c>
      <c r="D615" s="8">
        <f>DATE(2008,4,1)</f>
        <v>39539</v>
      </c>
      <c r="E615" s="2">
        <v>98.433000000000007</v>
      </c>
      <c r="F615" s="2" t="s">
        <v>156</v>
      </c>
      <c r="G615" s="2">
        <v>7.2</v>
      </c>
      <c r="H615" s="2">
        <v>91.233000000000004</v>
      </c>
    </row>
    <row r="616" spans="1:8">
      <c r="A616" s="2" t="s">
        <v>154</v>
      </c>
      <c r="B616" s="2" t="s">
        <v>70</v>
      </c>
      <c r="C616" s="2" t="s">
        <v>165</v>
      </c>
      <c r="D616" s="8">
        <f>DATE(2008,5,1)</f>
        <v>39569</v>
      </c>
      <c r="E616" s="2">
        <v>98.433000000000007</v>
      </c>
      <c r="F616" s="2" t="s">
        <v>156</v>
      </c>
      <c r="G616" s="2">
        <v>7.3</v>
      </c>
      <c r="H616" s="2">
        <v>91.132999999999996</v>
      </c>
    </row>
    <row r="617" spans="1:8">
      <c r="A617" s="2" t="s">
        <v>154</v>
      </c>
      <c r="B617" s="2" t="s">
        <v>70</v>
      </c>
      <c r="C617" s="2" t="s">
        <v>165</v>
      </c>
      <c r="D617" s="8">
        <f>DATE(2008,6,1)</f>
        <v>39600</v>
      </c>
      <c r="E617" s="2">
        <v>98.433000000000007</v>
      </c>
      <c r="F617" s="2" t="s">
        <v>156</v>
      </c>
      <c r="G617" s="2">
        <v>6.4</v>
      </c>
      <c r="H617" s="2">
        <v>92.033000000000001</v>
      </c>
    </row>
    <row r="618" spans="1:8">
      <c r="A618" s="2" t="s">
        <v>154</v>
      </c>
      <c r="B618" s="2" t="s">
        <v>70</v>
      </c>
      <c r="C618" s="2" t="s">
        <v>165</v>
      </c>
      <c r="D618" s="8">
        <f>DATE(2008,7,1)</f>
        <v>39630</v>
      </c>
      <c r="E618" s="2">
        <v>98.433000000000007</v>
      </c>
      <c r="F618" s="2" t="s">
        <v>156</v>
      </c>
      <c r="G618" s="2">
        <v>7.8</v>
      </c>
      <c r="H618" s="2">
        <v>90.632999999999996</v>
      </c>
    </row>
    <row r="619" spans="1:8">
      <c r="A619" s="2" t="s">
        <v>154</v>
      </c>
      <c r="B619" s="2" t="s">
        <v>70</v>
      </c>
      <c r="C619" s="2" t="s">
        <v>165</v>
      </c>
      <c r="D619" s="8">
        <f>DATE(2008,8,1)</f>
        <v>39661</v>
      </c>
      <c r="E619" s="2">
        <v>98.433000000000007</v>
      </c>
      <c r="F619" s="2" t="s">
        <v>156</v>
      </c>
      <c r="G619" s="2">
        <v>5.5</v>
      </c>
      <c r="H619" s="2">
        <v>92.933000000000007</v>
      </c>
    </row>
    <row r="620" spans="1:8">
      <c r="A620" s="2" t="s">
        <v>154</v>
      </c>
      <c r="B620" s="2" t="s">
        <v>70</v>
      </c>
      <c r="C620" s="2" t="s">
        <v>165</v>
      </c>
      <c r="D620" s="8">
        <f>DATE(2008,9,1)</f>
        <v>39692</v>
      </c>
      <c r="E620" s="2">
        <v>98.433000000000007</v>
      </c>
      <c r="F620" s="2" t="s">
        <v>156</v>
      </c>
      <c r="G620" s="2">
        <v>4.9400000000000004</v>
      </c>
      <c r="H620" s="2">
        <v>93.492999999999995</v>
      </c>
    </row>
    <row r="621" spans="1:8">
      <c r="A621" s="2" t="s">
        <v>154</v>
      </c>
      <c r="B621" s="2" t="s">
        <v>70</v>
      </c>
      <c r="C621" s="2" t="s">
        <v>165</v>
      </c>
      <c r="D621" s="8">
        <f>DATE(2008,10,1)</f>
        <v>39722</v>
      </c>
      <c r="E621" s="2">
        <v>98.433000000000007</v>
      </c>
      <c r="F621" s="2" t="s">
        <v>156</v>
      </c>
      <c r="G621" s="2">
        <v>4.8899999999999997</v>
      </c>
      <c r="H621" s="2">
        <v>93.543000000000006</v>
      </c>
    </row>
    <row r="622" spans="1:8">
      <c r="A622" s="2" t="s">
        <v>154</v>
      </c>
      <c r="B622" s="2" t="s">
        <v>70</v>
      </c>
      <c r="C622" s="2" t="s">
        <v>165</v>
      </c>
      <c r="D622" s="8">
        <f>DATE(2008,11,1)</f>
        <v>39753</v>
      </c>
      <c r="E622" s="2">
        <v>98.433000000000007</v>
      </c>
      <c r="F622" s="2" t="s">
        <v>156</v>
      </c>
      <c r="G622" s="2">
        <v>4.8099999999999996</v>
      </c>
      <c r="H622" s="2">
        <v>93.623000000000005</v>
      </c>
    </row>
    <row r="623" spans="1:8">
      <c r="A623" s="2" t="s">
        <v>154</v>
      </c>
      <c r="B623" s="2" t="s">
        <v>70</v>
      </c>
      <c r="C623" s="2" t="s">
        <v>165</v>
      </c>
      <c r="D623" s="8">
        <f>DATE(2008,12,1)</f>
        <v>39783</v>
      </c>
      <c r="E623" s="2">
        <v>98.433000000000007</v>
      </c>
      <c r="F623" s="2" t="s">
        <v>156</v>
      </c>
      <c r="G623" s="2">
        <v>5.36</v>
      </c>
      <c r="H623" s="2">
        <v>93.072999999999993</v>
      </c>
    </row>
    <row r="624" spans="1:8">
      <c r="A624" s="2" t="s">
        <v>154</v>
      </c>
      <c r="B624" s="2" t="s">
        <v>70</v>
      </c>
      <c r="C624" s="2" t="s">
        <v>165</v>
      </c>
      <c r="D624" s="8">
        <f>DATE(2009,1,1)</f>
        <v>39814</v>
      </c>
      <c r="E624" s="2">
        <v>98.433000000000007</v>
      </c>
      <c r="F624" s="2" t="s">
        <v>156</v>
      </c>
      <c r="G624" s="2">
        <v>5.88</v>
      </c>
      <c r="H624" s="2">
        <v>92.552999999999997</v>
      </c>
    </row>
    <row r="625" spans="1:8">
      <c r="A625" s="2" t="s">
        <v>154</v>
      </c>
      <c r="B625" s="2" t="s">
        <v>70</v>
      </c>
      <c r="C625" s="2" t="s">
        <v>165</v>
      </c>
      <c r="D625" s="8">
        <f>DATE(2009,2,1)</f>
        <v>39845</v>
      </c>
      <c r="E625" s="2">
        <v>98.433000000000007</v>
      </c>
      <c r="F625" s="2" t="s">
        <v>156</v>
      </c>
      <c r="G625" s="2">
        <v>5.8</v>
      </c>
      <c r="H625" s="2">
        <v>92.632999999999996</v>
      </c>
    </row>
    <row r="626" spans="1:8">
      <c r="A626" s="2" t="s">
        <v>154</v>
      </c>
      <c r="B626" s="2" t="s">
        <v>70</v>
      </c>
      <c r="C626" s="2" t="s">
        <v>165</v>
      </c>
      <c r="D626" s="8">
        <f>DATE(2009,3,1)</f>
        <v>39873</v>
      </c>
      <c r="E626" s="2">
        <v>98.433000000000007</v>
      </c>
      <c r="F626" s="2" t="s">
        <v>156</v>
      </c>
      <c r="G626" s="2">
        <v>5.88</v>
      </c>
      <c r="H626" s="2">
        <v>92.552999999999997</v>
      </c>
    </row>
    <row r="627" spans="1:8">
      <c r="A627" s="2" t="s">
        <v>154</v>
      </c>
      <c r="B627" s="2" t="s">
        <v>70</v>
      </c>
      <c r="C627" s="2" t="s">
        <v>165</v>
      </c>
      <c r="D627" s="8">
        <f>DATE(2009,4,1)</f>
        <v>39904</v>
      </c>
      <c r="E627" s="2">
        <v>98.433000000000007</v>
      </c>
      <c r="F627" s="2" t="s">
        <v>156</v>
      </c>
      <c r="G627" s="2">
        <v>6</v>
      </c>
      <c r="H627" s="2">
        <v>92.433000000000007</v>
      </c>
    </row>
    <row r="628" spans="1:8">
      <c r="A628" s="2" t="s">
        <v>154</v>
      </c>
      <c r="B628" s="2" t="s">
        <v>70</v>
      </c>
      <c r="C628" s="2" t="s">
        <v>165</v>
      </c>
      <c r="D628" s="8">
        <f>DATE(2009,5,1)</f>
        <v>39934</v>
      </c>
      <c r="E628" s="2">
        <v>98.433000000000007</v>
      </c>
      <c r="F628" s="2" t="s">
        <v>156</v>
      </c>
      <c r="G628" s="2">
        <v>5.33</v>
      </c>
      <c r="H628" s="2">
        <v>93.102999999999994</v>
      </c>
    </row>
    <row r="629" spans="1:8">
      <c r="A629" s="2" t="s">
        <v>154</v>
      </c>
      <c r="B629" s="2" t="s">
        <v>70</v>
      </c>
      <c r="C629" s="2" t="s">
        <v>165</v>
      </c>
      <c r="D629" s="8">
        <f>DATE(2009,6,1)</f>
        <v>39965</v>
      </c>
      <c r="E629" s="2">
        <v>98.433000000000007</v>
      </c>
      <c r="F629" s="2" t="s">
        <v>156</v>
      </c>
      <c r="G629" s="2">
        <v>5.83</v>
      </c>
      <c r="H629" s="2">
        <v>92.602999999999994</v>
      </c>
    </row>
    <row r="630" spans="1:8">
      <c r="A630" s="2" t="s">
        <v>154</v>
      </c>
      <c r="B630" s="2" t="s">
        <v>70</v>
      </c>
      <c r="C630" s="2" t="s">
        <v>165</v>
      </c>
      <c r="D630" s="8">
        <f>DATE(2009,7,1)</f>
        <v>39995</v>
      </c>
      <c r="E630" s="2">
        <v>98.433000000000007</v>
      </c>
      <c r="F630" s="2" t="s">
        <v>156</v>
      </c>
      <c r="G630" s="2">
        <v>4.92</v>
      </c>
      <c r="H630" s="2">
        <v>93.513000000000005</v>
      </c>
    </row>
    <row r="631" spans="1:8">
      <c r="A631" s="2" t="s">
        <v>154</v>
      </c>
      <c r="B631" s="2" t="s">
        <v>70</v>
      </c>
      <c r="C631" s="2" t="s">
        <v>165</v>
      </c>
      <c r="D631" s="8">
        <f>DATE(2009,8,1)</f>
        <v>40026</v>
      </c>
      <c r="E631" s="2">
        <v>98.433000000000007</v>
      </c>
      <c r="F631" s="2" t="s">
        <v>156</v>
      </c>
      <c r="G631" s="2">
        <v>5.03</v>
      </c>
      <c r="H631" s="2">
        <v>93.403000000000006</v>
      </c>
    </row>
    <row r="632" spans="1:8">
      <c r="A632" s="2" t="s">
        <v>154</v>
      </c>
      <c r="B632" s="2" t="s">
        <v>70</v>
      </c>
      <c r="C632" s="2" t="s">
        <v>165</v>
      </c>
      <c r="D632" s="8">
        <f>DATE(2009,9,1)</f>
        <v>40057</v>
      </c>
      <c r="E632" s="2">
        <v>98.433000000000007</v>
      </c>
      <c r="F632" s="2" t="s">
        <v>156</v>
      </c>
      <c r="G632" s="2">
        <v>5</v>
      </c>
      <c r="H632" s="2">
        <v>93.433000000000007</v>
      </c>
    </row>
    <row r="633" spans="1:8">
      <c r="A633" s="2" t="s">
        <v>154</v>
      </c>
      <c r="B633" s="2" t="s">
        <v>70</v>
      </c>
      <c r="C633" s="2" t="s">
        <v>165</v>
      </c>
      <c r="D633" s="8">
        <f>DATE(2009,10,1)</f>
        <v>40087</v>
      </c>
      <c r="E633" s="2">
        <v>98.433000000000007</v>
      </c>
      <c r="F633" s="2" t="s">
        <v>156</v>
      </c>
      <c r="G633" s="2">
        <v>5.37</v>
      </c>
      <c r="H633" s="2">
        <v>93.063000000000002</v>
      </c>
    </row>
    <row r="634" spans="1:8">
      <c r="A634" s="2" t="s">
        <v>154</v>
      </c>
      <c r="B634" s="2" t="s">
        <v>70</v>
      </c>
      <c r="C634" s="2" t="s">
        <v>165</v>
      </c>
      <c r="D634" s="8">
        <f>DATE(2009,12,1)</f>
        <v>40148</v>
      </c>
      <c r="E634" s="2">
        <v>98.433000000000007</v>
      </c>
      <c r="F634" s="2" t="s">
        <v>156</v>
      </c>
      <c r="G634" s="2">
        <v>5.79</v>
      </c>
      <c r="H634" s="2">
        <v>92.643000000000001</v>
      </c>
    </row>
    <row r="635" spans="1:8">
      <c r="A635" s="2" t="s">
        <v>154</v>
      </c>
      <c r="B635" s="2" t="s">
        <v>70</v>
      </c>
      <c r="C635" s="2" t="s">
        <v>165</v>
      </c>
      <c r="D635" s="8">
        <f>DATE(2010,1,1)</f>
        <v>40179</v>
      </c>
      <c r="E635" s="2">
        <v>98.433000000000007</v>
      </c>
      <c r="F635" s="2" t="s">
        <v>156</v>
      </c>
      <c r="G635" s="2">
        <v>5.83</v>
      </c>
      <c r="H635" s="2">
        <v>92.602999999999994</v>
      </c>
    </row>
    <row r="636" spans="1:8">
      <c r="A636" s="2" t="s">
        <v>154</v>
      </c>
      <c r="B636" s="2" t="s">
        <v>70</v>
      </c>
      <c r="C636" s="2" t="s">
        <v>165</v>
      </c>
      <c r="D636" s="8">
        <f>DATE(2010,2,1)</f>
        <v>40210</v>
      </c>
      <c r="E636" s="2">
        <v>98.433000000000007</v>
      </c>
      <c r="F636" s="2" t="s">
        <v>156</v>
      </c>
      <c r="G636" s="2">
        <v>5.05</v>
      </c>
      <c r="H636" s="2">
        <v>93.382999999999996</v>
      </c>
    </row>
    <row r="637" spans="1:8">
      <c r="A637" s="2" t="s">
        <v>154</v>
      </c>
      <c r="B637" s="2" t="s">
        <v>70</v>
      </c>
      <c r="C637" s="2" t="s">
        <v>165</v>
      </c>
      <c r="D637" s="8">
        <f>DATE(2010,3,1)</f>
        <v>40238</v>
      </c>
      <c r="E637" s="2">
        <v>98.433000000000007</v>
      </c>
      <c r="F637" s="2" t="s">
        <v>156</v>
      </c>
      <c r="G637" s="2">
        <v>5.4</v>
      </c>
      <c r="H637" s="2">
        <v>93.033000000000001</v>
      </c>
    </row>
    <row r="638" spans="1:8">
      <c r="A638" s="2" t="s">
        <v>154</v>
      </c>
      <c r="B638" s="2" t="s">
        <v>70</v>
      </c>
      <c r="C638" s="2" t="s">
        <v>165</v>
      </c>
      <c r="D638" s="8">
        <f>DATE(2010,4,1)</f>
        <v>40269</v>
      </c>
      <c r="E638" s="2">
        <v>98.433000000000007</v>
      </c>
      <c r="F638" s="2" t="s">
        <v>156</v>
      </c>
      <c r="G638" s="2">
        <v>5.3</v>
      </c>
      <c r="H638" s="2">
        <v>93.132999999999996</v>
      </c>
    </row>
    <row r="639" spans="1:8">
      <c r="A639" s="2" t="s">
        <v>154</v>
      </c>
      <c r="B639" s="2" t="s">
        <v>70</v>
      </c>
      <c r="C639" s="2" t="s">
        <v>165</v>
      </c>
      <c r="D639" s="8">
        <f>DATE(2010,5,1)</f>
        <v>40299</v>
      </c>
      <c r="E639" s="2">
        <v>98.433000000000007</v>
      </c>
      <c r="F639" s="2" t="s">
        <v>156</v>
      </c>
      <c r="G639" s="2">
        <v>4.97</v>
      </c>
      <c r="H639" s="2">
        <v>93.462999999999994</v>
      </c>
    </row>
    <row r="640" spans="1:8">
      <c r="A640" s="2" t="s">
        <v>154</v>
      </c>
      <c r="B640" s="2" t="s">
        <v>70</v>
      </c>
      <c r="C640" s="2" t="s">
        <v>165</v>
      </c>
      <c r="D640" s="8">
        <f>DATE(2010,6,1)</f>
        <v>40330</v>
      </c>
      <c r="E640" s="2">
        <v>98.433000000000007</v>
      </c>
      <c r="F640" s="2" t="s">
        <v>156</v>
      </c>
      <c r="G640" s="2">
        <v>5.5</v>
      </c>
      <c r="H640" s="2">
        <v>92.933000000000007</v>
      </c>
    </row>
    <row r="641" spans="1:8">
      <c r="A641" s="2" t="s">
        <v>154</v>
      </c>
      <c r="B641" s="2" t="s">
        <v>70</v>
      </c>
      <c r="C641" s="2" t="s">
        <v>165</v>
      </c>
      <c r="D641" s="8">
        <f>DATE(2010,7,1)</f>
        <v>40360</v>
      </c>
      <c r="E641" s="2">
        <v>98.433000000000007</v>
      </c>
      <c r="F641" s="2" t="s">
        <v>156</v>
      </c>
      <c r="G641" s="2">
        <v>5.5</v>
      </c>
      <c r="H641" s="2">
        <v>92.933000000000007</v>
      </c>
    </row>
    <row r="642" spans="1:8">
      <c r="A642" s="2" t="s">
        <v>154</v>
      </c>
      <c r="B642" s="2" t="s">
        <v>70</v>
      </c>
      <c r="C642" s="2" t="s">
        <v>165</v>
      </c>
      <c r="D642" s="8">
        <f>DATE(2010,8,1)</f>
        <v>40391</v>
      </c>
      <c r="E642" s="2">
        <v>98.433000000000007</v>
      </c>
      <c r="F642" s="2" t="s">
        <v>156</v>
      </c>
      <c r="G642" s="2">
        <v>5.36</v>
      </c>
      <c r="H642" s="2">
        <v>93.072999999999993</v>
      </c>
    </row>
    <row r="643" spans="1:8">
      <c r="A643" s="2" t="s">
        <v>154</v>
      </c>
      <c r="B643" s="2" t="s">
        <v>70</v>
      </c>
      <c r="C643" s="2" t="s">
        <v>165</v>
      </c>
      <c r="D643" s="8">
        <f>DATE(2010,9,1)</f>
        <v>40422</v>
      </c>
      <c r="E643" s="2">
        <v>98.433000000000007</v>
      </c>
      <c r="F643" s="2" t="s">
        <v>156</v>
      </c>
      <c r="G643" s="2">
        <v>5.43</v>
      </c>
      <c r="H643" s="2">
        <v>93.003</v>
      </c>
    </row>
    <row r="644" spans="1:8">
      <c r="A644" s="2" t="s">
        <v>154</v>
      </c>
      <c r="B644" s="2" t="s">
        <v>70</v>
      </c>
      <c r="C644" s="2" t="s">
        <v>165</v>
      </c>
      <c r="D644" s="8">
        <f>DATE(2010,10,1)</f>
        <v>40452</v>
      </c>
      <c r="E644" s="2">
        <v>98.433000000000007</v>
      </c>
      <c r="F644" s="2" t="s">
        <v>156</v>
      </c>
      <c r="G644" s="2">
        <v>5.45</v>
      </c>
      <c r="H644" s="2">
        <v>92.983000000000004</v>
      </c>
    </row>
    <row r="645" spans="1:8">
      <c r="A645" s="2" t="s">
        <v>154</v>
      </c>
      <c r="B645" s="2" t="s">
        <v>70</v>
      </c>
      <c r="C645" s="2" t="s">
        <v>165</v>
      </c>
      <c r="D645" s="8">
        <f>DATE(2010,11,1)</f>
        <v>40483</v>
      </c>
      <c r="E645" s="2">
        <v>98.433000000000007</v>
      </c>
      <c r="F645" s="2" t="s">
        <v>156</v>
      </c>
      <c r="G645" s="2">
        <v>5.4</v>
      </c>
      <c r="H645" s="2">
        <v>93.033000000000001</v>
      </c>
    </row>
    <row r="646" spans="1:8">
      <c r="A646" s="2" t="s">
        <v>154</v>
      </c>
      <c r="B646" s="2" t="s">
        <v>70</v>
      </c>
      <c r="C646" s="2" t="s">
        <v>165</v>
      </c>
      <c r="D646" s="8">
        <f>DATE(2010,12,1)</f>
        <v>40513</v>
      </c>
      <c r="E646" s="2">
        <v>98.433000000000007</v>
      </c>
      <c r="F646" s="2" t="s">
        <v>156</v>
      </c>
      <c r="G646" s="2">
        <v>5.7</v>
      </c>
      <c r="H646" s="2">
        <v>92.733000000000004</v>
      </c>
    </row>
    <row r="647" spans="1:8">
      <c r="A647" s="2" t="s">
        <v>154</v>
      </c>
      <c r="B647" s="2" t="s">
        <v>70</v>
      </c>
      <c r="C647" s="2" t="s">
        <v>165</v>
      </c>
      <c r="D647" s="8">
        <f>DATE(2011,1,1)</f>
        <v>40544</v>
      </c>
      <c r="E647" s="2">
        <v>98.433000000000007</v>
      </c>
      <c r="F647" s="2" t="s">
        <v>156</v>
      </c>
      <c r="G647" s="2">
        <v>5.8</v>
      </c>
      <c r="H647" s="2">
        <v>92.632999999999996</v>
      </c>
    </row>
    <row r="648" spans="1:8">
      <c r="A648" s="2" t="s">
        <v>154</v>
      </c>
      <c r="B648" s="2" t="s">
        <v>70</v>
      </c>
      <c r="C648" s="2" t="s">
        <v>165</v>
      </c>
      <c r="D648" s="8">
        <f>DATE(2011,2,1)</f>
        <v>40575</v>
      </c>
      <c r="E648" s="2">
        <v>98.433000000000007</v>
      </c>
      <c r="F648" s="2" t="s">
        <v>156</v>
      </c>
      <c r="G648" s="2">
        <v>5.7</v>
      </c>
      <c r="H648" s="2">
        <v>92.733000000000004</v>
      </c>
    </row>
    <row r="649" spans="1:8">
      <c r="A649" s="2" t="s">
        <v>154</v>
      </c>
      <c r="B649" s="2" t="s">
        <v>70</v>
      </c>
      <c r="C649" s="2" t="s">
        <v>165</v>
      </c>
      <c r="D649" s="8">
        <f>DATE(2011,3,1)</f>
        <v>40603</v>
      </c>
      <c r="E649" s="2">
        <v>98.433000000000007</v>
      </c>
      <c r="F649" s="2" t="s">
        <v>156</v>
      </c>
      <c r="G649" s="2">
        <v>6.1</v>
      </c>
      <c r="H649" s="2">
        <v>92.332999999999998</v>
      </c>
    </row>
    <row r="650" spans="1:8">
      <c r="A650" s="2" t="s">
        <v>154</v>
      </c>
      <c r="B650" s="2" t="s">
        <v>70</v>
      </c>
      <c r="C650" s="2" t="s">
        <v>165</v>
      </c>
      <c r="D650" s="8">
        <f>DATE(2011,4,1)</f>
        <v>40634</v>
      </c>
      <c r="E650" s="2">
        <v>98.433000000000007</v>
      </c>
      <c r="F650" s="2" t="s">
        <v>156</v>
      </c>
      <c r="G650" s="2">
        <v>5.8</v>
      </c>
      <c r="H650" s="2">
        <v>92.632999999999996</v>
      </c>
    </row>
    <row r="651" spans="1:8">
      <c r="A651" s="2" t="s">
        <v>154</v>
      </c>
      <c r="B651" s="2" t="s">
        <v>70</v>
      </c>
      <c r="C651" s="2" t="s">
        <v>165</v>
      </c>
      <c r="D651" s="8">
        <f>DATE(2011,5,1)</f>
        <v>40664</v>
      </c>
      <c r="E651" s="2">
        <v>98.433000000000007</v>
      </c>
      <c r="F651" s="2" t="s">
        <v>156</v>
      </c>
      <c r="G651" s="2">
        <v>6.1</v>
      </c>
      <c r="H651" s="2">
        <v>92.332999999999998</v>
      </c>
    </row>
    <row r="652" spans="1:8">
      <c r="A652" s="2" t="s">
        <v>154</v>
      </c>
      <c r="B652" s="2" t="s">
        <v>70</v>
      </c>
      <c r="C652" s="2" t="s">
        <v>165</v>
      </c>
      <c r="D652" s="8">
        <f>DATE(2011,6,1)</f>
        <v>40695</v>
      </c>
      <c r="E652" s="2">
        <v>98.433000000000007</v>
      </c>
      <c r="F652" s="2" t="s">
        <v>156</v>
      </c>
      <c r="G652" s="2">
        <v>5.5</v>
      </c>
      <c r="H652" s="2">
        <v>92.933000000000007</v>
      </c>
    </row>
    <row r="653" spans="1:8">
      <c r="A653" s="2" t="s">
        <v>154</v>
      </c>
      <c r="B653" s="2" t="s">
        <v>70</v>
      </c>
      <c r="C653" s="2" t="s">
        <v>165</v>
      </c>
      <c r="D653" s="8">
        <f>DATE(2011,7,1)</f>
        <v>40725</v>
      </c>
      <c r="E653" s="2">
        <v>98.433000000000007</v>
      </c>
      <c r="F653" s="2" t="s">
        <v>156</v>
      </c>
      <c r="G653" s="2">
        <v>5.0999999999999996</v>
      </c>
      <c r="H653" s="2">
        <v>93.332999999999998</v>
      </c>
    </row>
    <row r="654" spans="1:8">
      <c r="A654" s="2" t="s">
        <v>154</v>
      </c>
      <c r="B654" s="2" t="s">
        <v>70</v>
      </c>
      <c r="C654" s="2" t="s">
        <v>165</v>
      </c>
      <c r="D654" s="8">
        <f>DATE(2011,8,1)</f>
        <v>40756</v>
      </c>
      <c r="E654" s="2">
        <v>98.433000000000007</v>
      </c>
      <c r="F654" s="2" t="s">
        <v>156</v>
      </c>
      <c r="G654" s="2">
        <v>5.6</v>
      </c>
      <c r="H654" s="2">
        <v>92.832999999999998</v>
      </c>
    </row>
    <row r="655" spans="1:8">
      <c r="A655" s="2" t="s">
        <v>154</v>
      </c>
      <c r="B655" s="2" t="s">
        <v>70</v>
      </c>
      <c r="C655" s="2" t="s">
        <v>165</v>
      </c>
      <c r="D655" s="8">
        <f>DATE(2011,9,1)</f>
        <v>40787</v>
      </c>
      <c r="E655" s="2">
        <v>98.433000000000007</v>
      </c>
      <c r="F655" s="2" t="s">
        <v>156</v>
      </c>
      <c r="G655" s="2">
        <v>5.65</v>
      </c>
      <c r="H655" s="2">
        <v>92.783000000000001</v>
      </c>
    </row>
    <row r="656" spans="1:8">
      <c r="A656" s="2" t="s">
        <v>154</v>
      </c>
      <c r="B656" s="2" t="s">
        <v>70</v>
      </c>
      <c r="C656" s="2" t="s">
        <v>165</v>
      </c>
      <c r="D656" s="8">
        <f>DATE(2011,10,1)</f>
        <v>40817</v>
      </c>
      <c r="E656" s="2">
        <v>98.433000000000007</v>
      </c>
      <c r="F656" s="2" t="s">
        <v>156</v>
      </c>
      <c r="G656" s="2">
        <v>5.7</v>
      </c>
      <c r="H656" s="2">
        <v>92.733000000000004</v>
      </c>
    </row>
    <row r="657" spans="1:8">
      <c r="A657" s="2" t="s">
        <v>154</v>
      </c>
      <c r="B657" s="2" t="s">
        <v>70</v>
      </c>
      <c r="C657" s="2" t="s">
        <v>165</v>
      </c>
      <c r="D657" s="8">
        <f>DATE(2011,11,1)</f>
        <v>40848</v>
      </c>
      <c r="E657" s="2">
        <v>98.433000000000007</v>
      </c>
      <c r="F657" s="2" t="s">
        <v>156</v>
      </c>
      <c r="G657" s="2">
        <v>5.7</v>
      </c>
      <c r="H657" s="2">
        <v>92.733000000000004</v>
      </c>
    </row>
    <row r="658" spans="1:8">
      <c r="A658" s="2" t="s">
        <v>154</v>
      </c>
      <c r="B658" s="2" t="s">
        <v>70</v>
      </c>
      <c r="C658" s="2" t="s">
        <v>165</v>
      </c>
      <c r="D658" s="8">
        <f>DATE(2011,12,1)</f>
        <v>40878</v>
      </c>
      <c r="E658" s="2">
        <v>98.433000000000007</v>
      </c>
      <c r="F658" s="2" t="s">
        <v>156</v>
      </c>
      <c r="G658" s="2">
        <v>5.7</v>
      </c>
      <c r="H658" s="2">
        <v>92.733000000000004</v>
      </c>
    </row>
    <row r="659" spans="1:8">
      <c r="A659" s="2" t="s">
        <v>154</v>
      </c>
      <c r="B659" s="2" t="s">
        <v>70</v>
      </c>
      <c r="C659" s="2" t="s">
        <v>165</v>
      </c>
      <c r="D659" s="8">
        <f>DATE(2012,1,1)</f>
        <v>40909</v>
      </c>
      <c r="E659" s="2">
        <v>98.433000000000007</v>
      </c>
      <c r="F659" s="2" t="s">
        <v>156</v>
      </c>
      <c r="G659" s="2">
        <v>6.15</v>
      </c>
      <c r="H659" s="2">
        <v>92.283000000000001</v>
      </c>
    </row>
    <row r="660" spans="1:8">
      <c r="A660" s="2" t="s">
        <v>154</v>
      </c>
      <c r="B660" s="2" t="s">
        <v>70</v>
      </c>
      <c r="C660" s="2" t="s">
        <v>165</v>
      </c>
      <c r="D660" s="8">
        <f>DATE(2012,2,1)</f>
        <v>40940</v>
      </c>
      <c r="E660" s="2">
        <v>98.433000000000007</v>
      </c>
      <c r="F660" s="2" t="s">
        <v>156</v>
      </c>
      <c r="G660" s="2">
        <v>6.3</v>
      </c>
      <c r="H660" s="2">
        <v>92.132999999999996</v>
      </c>
    </row>
    <row r="661" spans="1:8">
      <c r="A661" s="2" t="s">
        <v>154</v>
      </c>
      <c r="B661" s="2" t="s">
        <v>70</v>
      </c>
      <c r="C661" s="2" t="s">
        <v>165</v>
      </c>
      <c r="D661" s="8">
        <f>DATE(2012,3,1)</f>
        <v>40969</v>
      </c>
      <c r="E661" s="2">
        <v>98.433000000000007</v>
      </c>
      <c r="F661" s="2" t="s">
        <v>156</v>
      </c>
      <c r="G661" s="2">
        <v>6.4</v>
      </c>
      <c r="H661" s="2">
        <v>92.033000000000001</v>
      </c>
    </row>
    <row r="662" spans="1:8">
      <c r="A662" s="2" t="s">
        <v>154</v>
      </c>
      <c r="B662" s="2" t="s">
        <v>70</v>
      </c>
      <c r="C662" s="2" t="s">
        <v>165</v>
      </c>
      <c r="D662" s="8">
        <f>DATE(2012,4,1)</f>
        <v>41000</v>
      </c>
      <c r="E662" s="2">
        <v>98.433000000000007</v>
      </c>
      <c r="F662" s="2" t="s">
        <v>156</v>
      </c>
      <c r="G662" s="2">
        <v>6.45</v>
      </c>
      <c r="H662" s="2">
        <v>91.983000000000004</v>
      </c>
    </row>
    <row r="663" spans="1:8">
      <c r="A663" s="2" t="s">
        <v>154</v>
      </c>
      <c r="B663" s="2" t="s">
        <v>70</v>
      </c>
      <c r="C663" s="2" t="s">
        <v>165</v>
      </c>
      <c r="D663" s="8">
        <f>DATE(2012,5,1)</f>
        <v>41030</v>
      </c>
      <c r="E663" s="2">
        <v>98.433000000000007</v>
      </c>
      <c r="F663" s="2" t="s">
        <v>156</v>
      </c>
      <c r="G663" s="2">
        <v>6.59</v>
      </c>
      <c r="H663" s="2">
        <v>91.843000000000004</v>
      </c>
    </row>
    <row r="664" spans="1:8">
      <c r="A664" s="2" t="s">
        <v>154</v>
      </c>
      <c r="B664" s="2" t="s">
        <v>70</v>
      </c>
      <c r="C664" s="2" t="s">
        <v>165</v>
      </c>
      <c r="D664" s="8">
        <f>DATE(2012,6,1)</f>
        <v>41061</v>
      </c>
      <c r="E664" s="2">
        <v>98.433000000000007</v>
      </c>
      <c r="F664" s="2" t="s">
        <v>156</v>
      </c>
      <c r="G664" s="2">
        <v>6.1</v>
      </c>
      <c r="H664" s="2">
        <v>92.332999999999998</v>
      </c>
    </row>
    <row r="665" spans="1:8">
      <c r="A665" s="2" t="s">
        <v>154</v>
      </c>
      <c r="B665" s="2" t="s">
        <v>70</v>
      </c>
      <c r="C665" s="2" t="s">
        <v>165</v>
      </c>
      <c r="D665" s="8">
        <f>DATE(2012,7,1)</f>
        <v>41091</v>
      </c>
      <c r="E665" s="2">
        <v>98.433000000000007</v>
      </c>
      <c r="F665" s="2" t="s">
        <v>156</v>
      </c>
      <c r="G665" s="2">
        <v>6.1</v>
      </c>
      <c r="H665" s="2">
        <v>92.332999999999998</v>
      </c>
    </row>
    <row r="666" spans="1:8">
      <c r="A666" s="2" t="s">
        <v>154</v>
      </c>
      <c r="B666" s="2" t="s">
        <v>70</v>
      </c>
      <c r="C666" s="2" t="s">
        <v>165</v>
      </c>
      <c r="D666" s="8">
        <f>DATE(2012,8,1)</f>
        <v>41122</v>
      </c>
      <c r="E666" s="2">
        <v>98.433000000000007</v>
      </c>
      <c r="F666" s="2" t="s">
        <v>156</v>
      </c>
      <c r="G666" s="2">
        <v>6.3</v>
      </c>
      <c r="H666" s="2">
        <v>92.132999999999996</v>
      </c>
    </row>
    <row r="667" spans="1:8">
      <c r="A667" s="2" t="s">
        <v>154</v>
      </c>
      <c r="B667" s="2" t="s">
        <v>70</v>
      </c>
      <c r="C667" s="2" t="s">
        <v>165</v>
      </c>
      <c r="D667" s="8">
        <f>DATE(2012,9,1)</f>
        <v>41153</v>
      </c>
      <c r="E667" s="2">
        <v>98.433000000000007</v>
      </c>
      <c r="F667" s="2" t="s">
        <v>156</v>
      </c>
      <c r="G667" s="2">
        <v>6.3</v>
      </c>
      <c r="H667" s="2">
        <v>92.132999999999996</v>
      </c>
    </row>
    <row r="668" spans="1:8">
      <c r="A668" s="2" t="s">
        <v>154</v>
      </c>
      <c r="B668" s="2" t="s">
        <v>70</v>
      </c>
      <c r="C668" s="2" t="s">
        <v>165</v>
      </c>
      <c r="D668" s="8">
        <f>DATE(2012,10,1)</f>
        <v>41183</v>
      </c>
      <c r="E668" s="2">
        <v>98.433000000000007</v>
      </c>
      <c r="F668" s="2" t="s">
        <v>156</v>
      </c>
      <c r="G668" s="2">
        <v>5.8</v>
      </c>
      <c r="H668" s="2">
        <v>92.632999999999996</v>
      </c>
    </row>
    <row r="669" spans="1:8">
      <c r="A669" s="2" t="s">
        <v>154</v>
      </c>
      <c r="B669" s="2" t="s">
        <v>70</v>
      </c>
      <c r="C669" s="2" t="s">
        <v>165</v>
      </c>
      <c r="D669" s="8">
        <f>DATE(2012,11,1)</f>
        <v>41214</v>
      </c>
      <c r="E669" s="2">
        <v>98.433000000000007</v>
      </c>
      <c r="F669" s="2" t="s">
        <v>156</v>
      </c>
      <c r="G669" s="2">
        <v>6.1</v>
      </c>
      <c r="H669" s="2">
        <v>92.332999999999998</v>
      </c>
    </row>
    <row r="670" spans="1:8">
      <c r="A670" s="2" t="s">
        <v>154</v>
      </c>
      <c r="B670" s="2" t="s">
        <v>70</v>
      </c>
      <c r="C670" s="2" t="s">
        <v>165</v>
      </c>
      <c r="D670" s="8">
        <f>DATE(2012,12,1)</f>
        <v>41244</v>
      </c>
      <c r="E670" s="2">
        <v>98.433000000000007</v>
      </c>
      <c r="F670" s="2" t="s">
        <v>156</v>
      </c>
      <c r="G670" s="2">
        <v>5.35</v>
      </c>
      <c r="H670" s="2">
        <v>93.082999999999998</v>
      </c>
    </row>
    <row r="671" spans="1:8">
      <c r="A671" s="2" t="s">
        <v>154</v>
      </c>
      <c r="B671" s="2" t="s">
        <v>70</v>
      </c>
      <c r="C671" s="2" t="s">
        <v>165</v>
      </c>
      <c r="D671" s="8">
        <f>DATE(2013,1,7)</f>
        <v>41281</v>
      </c>
      <c r="E671" s="2">
        <v>98.433000000000007</v>
      </c>
      <c r="F671" s="2" t="s">
        <v>156</v>
      </c>
      <c r="G671" s="2">
        <v>5.4</v>
      </c>
      <c r="H671" s="2">
        <v>93.033000000000001</v>
      </c>
    </row>
    <row r="672" spans="1:8">
      <c r="A672" s="2" t="s">
        <v>154</v>
      </c>
      <c r="B672" s="2" t="s">
        <v>70</v>
      </c>
      <c r="C672" s="2" t="s">
        <v>165</v>
      </c>
      <c r="D672" s="8">
        <f>DATE(2013,2,1)</f>
        <v>41306</v>
      </c>
      <c r="E672" s="2">
        <v>98.433000000000007</v>
      </c>
      <c r="F672" s="2" t="s">
        <v>156</v>
      </c>
      <c r="G672" s="2">
        <v>5.3</v>
      </c>
      <c r="H672" s="2">
        <v>93.132999999999996</v>
      </c>
    </row>
    <row r="673" spans="1:8">
      <c r="A673" s="2" t="s">
        <v>154</v>
      </c>
      <c r="B673" s="2" t="s">
        <v>70</v>
      </c>
      <c r="C673" s="2" t="s">
        <v>165</v>
      </c>
      <c r="D673" s="8">
        <f>DATE(2013,3,1)</f>
        <v>41334</v>
      </c>
      <c r="E673" s="2">
        <v>98.433000000000007</v>
      </c>
      <c r="F673" s="2" t="s">
        <v>156</v>
      </c>
      <c r="G673" s="2">
        <v>5.4</v>
      </c>
      <c r="H673" s="2">
        <v>93.033000000000001</v>
      </c>
    </row>
    <row r="674" spans="1:8">
      <c r="A674" s="2" t="s">
        <v>154</v>
      </c>
      <c r="B674" s="2" t="s">
        <v>70</v>
      </c>
      <c r="C674" s="2" t="s">
        <v>165</v>
      </c>
      <c r="D674" s="8">
        <f>DATE(2013,4,1)</f>
        <v>41365</v>
      </c>
      <c r="E674" s="2">
        <v>98.433000000000007</v>
      </c>
      <c r="F674" s="2" t="s">
        <v>156</v>
      </c>
      <c r="G674" s="2">
        <v>5.3</v>
      </c>
      <c r="H674" s="2">
        <v>93.132999999999996</v>
      </c>
    </row>
    <row r="675" spans="1:8">
      <c r="A675" s="2" t="s">
        <v>154</v>
      </c>
      <c r="B675" s="2" t="s">
        <v>70</v>
      </c>
      <c r="C675" s="2" t="s">
        <v>165</v>
      </c>
      <c r="D675" s="8">
        <f>DATE(2013,5,1)</f>
        <v>41395</v>
      </c>
      <c r="E675" s="2">
        <v>98.433000000000007</v>
      </c>
      <c r="F675" s="2" t="s">
        <v>156</v>
      </c>
      <c r="G675" s="2">
        <v>5.3</v>
      </c>
      <c r="H675" s="2">
        <v>93.132999999999996</v>
      </c>
    </row>
    <row r="676" spans="1:8">
      <c r="A676" s="2" t="s">
        <v>154</v>
      </c>
      <c r="B676" s="2" t="s">
        <v>70</v>
      </c>
      <c r="C676" s="2" t="s">
        <v>165</v>
      </c>
      <c r="D676" s="8">
        <f>DATE(2013,6,3)</f>
        <v>41428</v>
      </c>
      <c r="E676" s="2">
        <v>98.433000000000007</v>
      </c>
      <c r="F676" s="2" t="s">
        <v>156</v>
      </c>
      <c r="G676" s="2">
        <v>5.4</v>
      </c>
      <c r="H676" s="2">
        <v>93.033000000000001</v>
      </c>
    </row>
    <row r="677" spans="1:8">
      <c r="A677" s="2" t="s">
        <v>154</v>
      </c>
      <c r="B677" s="2" t="s">
        <v>70</v>
      </c>
      <c r="C677" s="2" t="s">
        <v>165</v>
      </c>
      <c r="D677" s="8">
        <f>DATE(2013,7,1)</f>
        <v>41456</v>
      </c>
      <c r="E677" s="2">
        <v>98.433000000000007</v>
      </c>
      <c r="F677" s="2" t="s">
        <v>156</v>
      </c>
      <c r="G677" s="2">
        <v>5.35</v>
      </c>
      <c r="H677" s="2">
        <v>93.082999999999998</v>
      </c>
    </row>
    <row r="678" spans="1:8">
      <c r="A678" s="2" t="s">
        <v>154</v>
      </c>
      <c r="B678" s="2" t="s">
        <v>70</v>
      </c>
      <c r="C678" s="2" t="s">
        <v>165</v>
      </c>
      <c r="D678" s="8">
        <f>DATE(2013,8,1)</f>
        <v>41487</v>
      </c>
      <c r="E678" s="2">
        <v>98.433000000000007</v>
      </c>
      <c r="F678" s="2" t="s">
        <v>156</v>
      </c>
      <c r="G678" s="2">
        <v>5.3</v>
      </c>
      <c r="H678" s="2">
        <v>93.132999999999996</v>
      </c>
    </row>
    <row r="679" spans="1:8">
      <c r="A679" s="2" t="s">
        <v>154</v>
      </c>
      <c r="B679" s="2" t="s">
        <v>70</v>
      </c>
      <c r="C679" s="2" t="s">
        <v>165</v>
      </c>
      <c r="D679" s="8">
        <f>DATE(2013,9,2)</f>
        <v>41519</v>
      </c>
      <c r="E679" s="2">
        <v>98.433000000000007</v>
      </c>
      <c r="F679" s="2" t="s">
        <v>156</v>
      </c>
      <c r="G679" s="2">
        <v>5.6</v>
      </c>
      <c r="H679" s="2">
        <v>92.832999999999998</v>
      </c>
    </row>
    <row r="680" spans="1:8">
      <c r="A680" s="2" t="s">
        <v>154</v>
      </c>
      <c r="B680" s="2" t="s">
        <v>70</v>
      </c>
      <c r="C680" s="2" t="s">
        <v>165</v>
      </c>
      <c r="D680" s="8">
        <f>DATE(2013,10,1)</f>
        <v>41548</v>
      </c>
      <c r="E680" s="2">
        <v>98.433000000000007</v>
      </c>
      <c r="F680" s="2" t="s">
        <v>156</v>
      </c>
      <c r="G680" s="2">
        <v>5.5</v>
      </c>
      <c r="H680" s="2">
        <v>92.933000000000007</v>
      </c>
    </row>
    <row r="681" spans="1:8">
      <c r="A681" s="2" t="s">
        <v>154</v>
      </c>
      <c r="B681" s="2" t="s">
        <v>70</v>
      </c>
      <c r="C681" s="2" t="s">
        <v>165</v>
      </c>
      <c r="D681" s="8">
        <f>DATE(2013,11,4)</f>
        <v>41582</v>
      </c>
      <c r="E681" s="2">
        <v>98.433000000000007</v>
      </c>
      <c r="F681" s="2" t="s">
        <v>156</v>
      </c>
      <c r="G681" s="2">
        <v>5.5</v>
      </c>
      <c r="H681" s="2">
        <v>92.933000000000007</v>
      </c>
    </row>
    <row r="682" spans="1:8">
      <c r="A682" s="2" t="s">
        <v>154</v>
      </c>
      <c r="B682" s="2" t="s">
        <v>70</v>
      </c>
      <c r="C682" s="2" t="s">
        <v>165</v>
      </c>
      <c r="D682" s="8">
        <f>DATE(2013,12,2)</f>
        <v>41610</v>
      </c>
      <c r="E682" s="2">
        <v>98.433000000000007</v>
      </c>
      <c r="F682" s="2" t="s">
        <v>156</v>
      </c>
      <c r="G682" s="2">
        <v>5.55</v>
      </c>
      <c r="H682" s="2">
        <v>92.882999999999996</v>
      </c>
    </row>
    <row r="683" spans="1:8">
      <c r="A683" s="2" t="s">
        <v>154</v>
      </c>
      <c r="B683" s="2" t="s">
        <v>70</v>
      </c>
      <c r="C683" s="2" t="s">
        <v>165</v>
      </c>
      <c r="D683" s="8">
        <f>DATE(2014,1,1)</f>
        <v>41640</v>
      </c>
      <c r="E683" s="2">
        <v>98.433000000000007</v>
      </c>
      <c r="F683" s="2" t="s">
        <v>156</v>
      </c>
      <c r="G683" s="2">
        <v>5.55</v>
      </c>
      <c r="H683" s="2">
        <v>92.882999999999996</v>
      </c>
    </row>
    <row r="684" spans="1:8">
      <c r="A684" s="2" t="s">
        <v>154</v>
      </c>
      <c r="B684" s="2" t="s">
        <v>70</v>
      </c>
      <c r="C684" s="2" t="s">
        <v>165</v>
      </c>
      <c r="D684" s="8">
        <f>DATE(2014,2,1)</f>
        <v>41671</v>
      </c>
      <c r="E684" s="2">
        <v>98.433000000000007</v>
      </c>
      <c r="F684" s="2" t="s">
        <v>156</v>
      </c>
      <c r="G684" s="2">
        <v>5</v>
      </c>
      <c r="H684" s="2">
        <v>93.433000000000007</v>
      </c>
    </row>
    <row r="685" spans="1:8">
      <c r="A685" s="2" t="s">
        <v>154</v>
      </c>
      <c r="B685" s="2" t="s">
        <v>70</v>
      </c>
      <c r="C685" s="2" t="s">
        <v>165</v>
      </c>
      <c r="D685" s="8">
        <f>DATE(2014,3,1)</f>
        <v>41699</v>
      </c>
      <c r="E685" s="2">
        <v>98.433000000000007</v>
      </c>
      <c r="F685" s="2" t="s">
        <v>156</v>
      </c>
      <c r="G685" s="2">
        <v>5.5</v>
      </c>
      <c r="H685" s="2">
        <v>92.933000000000007</v>
      </c>
    </row>
    <row r="686" spans="1:8">
      <c r="A686" s="2" t="s">
        <v>154</v>
      </c>
      <c r="B686" s="2" t="s">
        <v>70</v>
      </c>
      <c r="C686" s="2" t="s">
        <v>165</v>
      </c>
      <c r="D686" s="8">
        <f>DATE(2014,4,1)</f>
        <v>41730</v>
      </c>
      <c r="E686" s="2">
        <v>98.433000000000007</v>
      </c>
      <c r="F686" s="2" t="s">
        <v>156</v>
      </c>
      <c r="G686" s="2">
        <v>5.55</v>
      </c>
      <c r="H686" s="2">
        <v>92.882999999999996</v>
      </c>
    </row>
    <row r="687" spans="1:8">
      <c r="A687" s="2" t="s">
        <v>154</v>
      </c>
      <c r="B687" s="2" t="s">
        <v>70</v>
      </c>
      <c r="C687" s="2" t="s">
        <v>165</v>
      </c>
      <c r="D687" s="8">
        <f>DATE(2014,5,1)</f>
        <v>41760</v>
      </c>
      <c r="E687" s="2">
        <v>98.433000000000007</v>
      </c>
      <c r="F687" s="2" t="s">
        <v>156</v>
      </c>
      <c r="G687" s="2">
        <v>5.65</v>
      </c>
      <c r="H687" s="2">
        <v>92.783000000000001</v>
      </c>
    </row>
    <row r="688" spans="1:8">
      <c r="A688" s="2" t="s">
        <v>154</v>
      </c>
      <c r="B688" s="2" t="s">
        <v>70</v>
      </c>
      <c r="C688" s="2" t="s">
        <v>165</v>
      </c>
      <c r="D688" s="8">
        <f>DATE(2014,6,16)</f>
        <v>41806</v>
      </c>
      <c r="E688" s="2">
        <v>98.433000000000007</v>
      </c>
      <c r="F688" s="2" t="s">
        <v>156</v>
      </c>
      <c r="G688" s="2">
        <v>5.4</v>
      </c>
      <c r="H688" s="2">
        <v>93.033000000000001</v>
      </c>
    </row>
    <row r="689" spans="1:8">
      <c r="A689" s="2" t="s">
        <v>154</v>
      </c>
      <c r="B689" s="2" t="s">
        <v>70</v>
      </c>
      <c r="C689" s="2" t="s">
        <v>165</v>
      </c>
      <c r="D689" s="8">
        <f>DATE(2014,7,1)</f>
        <v>41821</v>
      </c>
      <c r="E689" s="2">
        <v>98.433000000000007</v>
      </c>
      <c r="F689" s="2" t="s">
        <v>156</v>
      </c>
      <c r="G689" s="2">
        <v>5.0999999999999996</v>
      </c>
      <c r="H689" s="2">
        <v>93.332999999999998</v>
      </c>
    </row>
    <row r="690" spans="1:8">
      <c r="A690" s="2" t="s">
        <v>154</v>
      </c>
      <c r="B690" s="2" t="s">
        <v>70</v>
      </c>
      <c r="C690" s="2" t="s">
        <v>165</v>
      </c>
      <c r="D690" s="8">
        <f>DATE(2014,8,1)</f>
        <v>41852</v>
      </c>
      <c r="E690" s="2">
        <v>98.433000000000007</v>
      </c>
      <c r="F690" s="2" t="s">
        <v>156</v>
      </c>
      <c r="G690" s="2">
        <v>5.3</v>
      </c>
      <c r="H690" s="2">
        <v>93.132999999999996</v>
      </c>
    </row>
    <row r="691" spans="1:8">
      <c r="A691" s="2" t="s">
        <v>154</v>
      </c>
      <c r="B691" s="2" t="s">
        <v>70</v>
      </c>
      <c r="C691" s="2" t="s">
        <v>165</v>
      </c>
      <c r="D691" s="8">
        <f>DATE(2014,9,1)</f>
        <v>41883</v>
      </c>
      <c r="E691" s="2">
        <v>98.433000000000007</v>
      </c>
      <c r="F691" s="2" t="s">
        <v>156</v>
      </c>
      <c r="G691" s="2">
        <v>5.5</v>
      </c>
      <c r="H691" s="2">
        <v>92.933000000000007</v>
      </c>
    </row>
    <row r="692" spans="1:8">
      <c r="A692" s="2" t="s">
        <v>154</v>
      </c>
      <c r="B692" s="2" t="s">
        <v>70</v>
      </c>
      <c r="C692" s="2" t="s">
        <v>165</v>
      </c>
      <c r="D692" s="8">
        <f>DATE(2014,10,1)</f>
        <v>41913</v>
      </c>
      <c r="E692" s="2">
        <v>98.433000000000007</v>
      </c>
      <c r="F692" s="2" t="s">
        <v>156</v>
      </c>
      <c r="G692" s="2">
        <v>5.45</v>
      </c>
      <c r="H692" s="2">
        <v>92.983000000000004</v>
      </c>
    </row>
    <row r="693" spans="1:8">
      <c r="A693" s="2" t="s">
        <v>154</v>
      </c>
      <c r="B693" s="2" t="s">
        <v>70</v>
      </c>
      <c r="C693" s="2" t="s">
        <v>165</v>
      </c>
      <c r="D693" s="8">
        <f>DATE(2014,11,1)</f>
        <v>41944</v>
      </c>
      <c r="E693" s="2">
        <v>98.433000000000007</v>
      </c>
      <c r="F693" s="2" t="s">
        <v>156</v>
      </c>
      <c r="G693" s="2">
        <v>5.7</v>
      </c>
      <c r="H693" s="2">
        <v>92.733000000000004</v>
      </c>
    </row>
    <row r="694" spans="1:8">
      <c r="A694" s="2" t="s">
        <v>154</v>
      </c>
      <c r="B694" s="2" t="s">
        <v>70</v>
      </c>
      <c r="C694" s="2" t="s">
        <v>165</v>
      </c>
      <c r="D694" s="8">
        <f>DATE(2014,12,1)</f>
        <v>41974</v>
      </c>
      <c r="E694" s="2">
        <v>98.433000000000007</v>
      </c>
      <c r="F694" s="2" t="s">
        <v>156</v>
      </c>
      <c r="G694" s="2">
        <v>5.7</v>
      </c>
      <c r="H694" s="2">
        <v>92.733000000000004</v>
      </c>
    </row>
    <row r="695" spans="1:8">
      <c r="A695" s="2" t="s">
        <v>154</v>
      </c>
      <c r="B695" s="2" t="s">
        <v>70</v>
      </c>
      <c r="C695" s="2" t="s">
        <v>165</v>
      </c>
      <c r="D695" s="8">
        <f>DATE(2015,1,1)</f>
        <v>42005</v>
      </c>
      <c r="E695" s="2">
        <v>98.433000000000007</v>
      </c>
      <c r="F695" s="2" t="s">
        <v>156</v>
      </c>
      <c r="G695" s="2">
        <v>5.8</v>
      </c>
      <c r="H695" s="2">
        <v>92.632999999999996</v>
      </c>
    </row>
    <row r="696" spans="1:8">
      <c r="A696" s="2" t="s">
        <v>154</v>
      </c>
      <c r="B696" s="2" t="s">
        <v>70</v>
      </c>
      <c r="C696" s="2" t="s">
        <v>165</v>
      </c>
      <c r="D696" s="8">
        <f>DATE(2015,2,1)</f>
        <v>42036</v>
      </c>
      <c r="E696" s="2">
        <v>98.433000000000007</v>
      </c>
      <c r="F696" s="2" t="s">
        <v>156</v>
      </c>
      <c r="G696" s="2">
        <v>5.6</v>
      </c>
      <c r="H696" s="2">
        <v>92.832999999999998</v>
      </c>
    </row>
    <row r="697" spans="1:8">
      <c r="A697" s="2" t="s">
        <v>154</v>
      </c>
      <c r="B697" s="2" t="s">
        <v>70</v>
      </c>
      <c r="C697" s="2" t="s">
        <v>165</v>
      </c>
      <c r="D697" s="8">
        <f>DATE(2015,3,1)</f>
        <v>42064</v>
      </c>
      <c r="E697" s="2">
        <v>98.433000000000007</v>
      </c>
      <c r="F697" s="2" t="s">
        <v>156</v>
      </c>
      <c r="G697" s="2">
        <v>5.75</v>
      </c>
      <c r="H697" s="2">
        <v>92.683000000000007</v>
      </c>
    </row>
    <row r="698" spans="1:8">
      <c r="A698" s="2" t="s">
        <v>154</v>
      </c>
      <c r="B698" s="2" t="s">
        <v>70</v>
      </c>
      <c r="C698" s="2" t="s">
        <v>165</v>
      </c>
      <c r="D698" s="8">
        <f>DATE(2015,4,1)</f>
        <v>42095</v>
      </c>
      <c r="E698" s="2">
        <v>98.433000000000007</v>
      </c>
      <c r="F698" s="2" t="s">
        <v>156</v>
      </c>
      <c r="G698" s="2">
        <v>5.95</v>
      </c>
      <c r="H698" s="2">
        <v>92.483000000000004</v>
      </c>
    </row>
    <row r="699" spans="1:8">
      <c r="A699" s="2" t="s">
        <v>154</v>
      </c>
      <c r="B699" s="2" t="s">
        <v>70</v>
      </c>
      <c r="C699" s="2" t="s">
        <v>165</v>
      </c>
      <c r="D699" s="8">
        <f>DATE(2015,5,1)</f>
        <v>42125</v>
      </c>
      <c r="E699" s="2">
        <v>98.433000000000007</v>
      </c>
      <c r="F699" s="2" t="s">
        <v>156</v>
      </c>
      <c r="G699" s="2">
        <v>5.75</v>
      </c>
      <c r="H699" s="2">
        <v>92.683000000000007</v>
      </c>
    </row>
    <row r="700" spans="1:8">
      <c r="A700" s="2" t="s">
        <v>154</v>
      </c>
      <c r="B700" s="2" t="s">
        <v>70</v>
      </c>
      <c r="C700" s="2" t="s">
        <v>165</v>
      </c>
      <c r="D700" s="8">
        <f>DATE(2015,6,1)</f>
        <v>42156</v>
      </c>
      <c r="E700" s="2">
        <v>98.433000000000007</v>
      </c>
      <c r="F700" s="2" t="s">
        <v>156</v>
      </c>
      <c r="G700" s="2">
        <v>5.9</v>
      </c>
      <c r="H700" s="2">
        <v>92.533000000000001</v>
      </c>
    </row>
    <row r="701" spans="1:8">
      <c r="A701" s="2" t="s">
        <v>154</v>
      </c>
      <c r="B701" s="2" t="s">
        <v>70</v>
      </c>
      <c r="C701" s="2" t="s">
        <v>165</v>
      </c>
      <c r="D701" s="8">
        <f>DATE(2015,7,1)</f>
        <v>42186</v>
      </c>
      <c r="E701" s="2">
        <v>98.433000000000007</v>
      </c>
      <c r="F701" s="2" t="s">
        <v>156</v>
      </c>
      <c r="G701" s="2">
        <v>5.05</v>
      </c>
      <c r="H701" s="2">
        <v>93.382999999999996</v>
      </c>
    </row>
    <row r="702" spans="1:8">
      <c r="A702" s="2" t="s">
        <v>154</v>
      </c>
      <c r="B702" s="2" t="s">
        <v>70</v>
      </c>
      <c r="C702" s="2" t="s">
        <v>165</v>
      </c>
      <c r="D702" s="8">
        <f>DATE(2015,8,1)</f>
        <v>42217</v>
      </c>
      <c r="E702" s="2">
        <v>98.433000000000007</v>
      </c>
      <c r="F702" s="2" t="s">
        <v>156</v>
      </c>
      <c r="G702" s="2">
        <v>5.45</v>
      </c>
      <c r="H702" s="2">
        <v>92.983000000000004</v>
      </c>
    </row>
    <row r="703" spans="1:8">
      <c r="A703" s="2" t="s">
        <v>154</v>
      </c>
      <c r="B703" s="2" t="s">
        <v>70</v>
      </c>
      <c r="C703" s="2" t="s">
        <v>165</v>
      </c>
      <c r="D703" s="8">
        <f>DATE(2015,9,1)</f>
        <v>42248</v>
      </c>
      <c r="E703" s="2">
        <v>98.433000000000007</v>
      </c>
      <c r="F703" s="2" t="s">
        <v>156</v>
      </c>
      <c r="G703" s="2">
        <v>5.05</v>
      </c>
      <c r="H703" s="2">
        <v>93.382999999999996</v>
      </c>
    </row>
    <row r="704" spans="1:8">
      <c r="A704" s="2" t="s">
        <v>154</v>
      </c>
      <c r="B704" s="2" t="s">
        <v>70</v>
      </c>
      <c r="C704" s="2" t="s">
        <v>165</v>
      </c>
      <c r="D704" s="8">
        <f>DATE(2015,10,1)</f>
        <v>42278</v>
      </c>
      <c r="E704" s="2">
        <v>98.433000000000007</v>
      </c>
      <c r="F704" s="2" t="s">
        <v>156</v>
      </c>
      <c r="G704" s="2">
        <v>5.0999999999999996</v>
      </c>
      <c r="H704" s="2">
        <v>93.332999999999998</v>
      </c>
    </row>
    <row r="705" spans="1:8">
      <c r="A705" s="2" t="s">
        <v>154</v>
      </c>
      <c r="B705" s="2" t="s">
        <v>70</v>
      </c>
      <c r="C705" s="2" t="s">
        <v>165</v>
      </c>
      <c r="D705" s="8">
        <f>DATE(2015,11,1)</f>
        <v>42309</v>
      </c>
      <c r="E705" s="2">
        <v>98.433000000000007</v>
      </c>
      <c r="F705" s="2" t="s">
        <v>156</v>
      </c>
      <c r="G705" s="2">
        <v>5.4</v>
      </c>
      <c r="H705" s="2">
        <v>93.033000000000001</v>
      </c>
    </row>
    <row r="706" spans="1:8">
      <c r="A706" s="2" t="s">
        <v>154</v>
      </c>
      <c r="B706" s="2" t="s">
        <v>70</v>
      </c>
      <c r="C706" s="2" t="s">
        <v>165</v>
      </c>
      <c r="D706" s="8">
        <f>DATE(2015,12,1)</f>
        <v>42339</v>
      </c>
      <c r="E706" s="2">
        <v>98.433000000000007</v>
      </c>
      <c r="F706" s="2" t="s">
        <v>156</v>
      </c>
      <c r="G706" s="2">
        <v>5.65</v>
      </c>
      <c r="H706" s="2">
        <v>92.783000000000001</v>
      </c>
    </row>
    <row r="707" spans="1:8">
      <c r="A707" s="2" t="s">
        <v>154</v>
      </c>
      <c r="B707" s="2" t="s">
        <v>70</v>
      </c>
      <c r="C707" s="2" t="s">
        <v>165</v>
      </c>
      <c r="D707" s="8">
        <f>DATE(2016,1,1)</f>
        <v>42370</v>
      </c>
      <c r="E707" s="2">
        <v>98.433000000000007</v>
      </c>
      <c r="F707" s="2" t="s">
        <v>156</v>
      </c>
      <c r="G707" s="2">
        <v>5.95</v>
      </c>
      <c r="H707" s="2">
        <v>92.483000000000004</v>
      </c>
    </row>
    <row r="708" spans="1:8">
      <c r="A708" s="2" t="s">
        <v>154</v>
      </c>
      <c r="B708" s="2" t="s">
        <v>70</v>
      </c>
      <c r="C708" s="2" t="s">
        <v>165</v>
      </c>
      <c r="D708" s="8">
        <f>DATE(2016,2,1)</f>
        <v>42401</v>
      </c>
      <c r="E708" s="2">
        <v>98.433000000000007</v>
      </c>
      <c r="F708" s="2" t="s">
        <v>156</v>
      </c>
      <c r="G708" s="2">
        <v>6.15</v>
      </c>
      <c r="H708" s="2">
        <v>92.283000000000001</v>
      </c>
    </row>
    <row r="709" spans="1:8">
      <c r="A709" s="2" t="s">
        <v>154</v>
      </c>
      <c r="B709" s="2" t="s">
        <v>70</v>
      </c>
      <c r="C709" s="2" t="s">
        <v>165</v>
      </c>
      <c r="D709" s="8">
        <f>DATE(2016,3,1)</f>
        <v>42430</v>
      </c>
      <c r="E709" s="2">
        <v>98.433000000000007</v>
      </c>
      <c r="F709" s="2" t="s">
        <v>156</v>
      </c>
      <c r="G709" s="2">
        <v>5.9</v>
      </c>
      <c r="H709" s="2">
        <v>92.533000000000001</v>
      </c>
    </row>
    <row r="710" spans="1:8">
      <c r="A710" s="2" t="s">
        <v>154</v>
      </c>
      <c r="B710" s="2" t="s">
        <v>70</v>
      </c>
      <c r="C710" s="2" t="s">
        <v>165</v>
      </c>
      <c r="D710" s="8">
        <f>DATE(2016,4,1)</f>
        <v>42461</v>
      </c>
      <c r="E710" s="2">
        <v>98.433000000000007</v>
      </c>
      <c r="F710" s="2" t="s">
        <v>156</v>
      </c>
      <c r="G710" s="2">
        <v>5.95</v>
      </c>
      <c r="H710" s="2">
        <v>92.483000000000004</v>
      </c>
    </row>
    <row r="711" spans="1:8">
      <c r="A711" s="2" t="s">
        <v>154</v>
      </c>
      <c r="B711" s="2" t="s">
        <v>70</v>
      </c>
      <c r="C711" s="2" t="s">
        <v>165</v>
      </c>
      <c r="D711" s="8">
        <f>DATE(2016,5,1)</f>
        <v>42491</v>
      </c>
      <c r="E711" s="2">
        <v>98.433000000000007</v>
      </c>
      <c r="F711" s="2" t="s">
        <v>156</v>
      </c>
      <c r="G711" s="2">
        <v>6.15</v>
      </c>
      <c r="H711" s="2">
        <v>92.283000000000001</v>
      </c>
    </row>
    <row r="712" spans="1:8">
      <c r="A712" s="2" t="s">
        <v>154</v>
      </c>
      <c r="B712" s="2" t="s">
        <v>70</v>
      </c>
      <c r="C712" s="2" t="s">
        <v>165</v>
      </c>
      <c r="D712" s="8">
        <f>DATE(2016,5,25)</f>
        <v>42515</v>
      </c>
      <c r="E712" s="2">
        <v>98.433000000000007</v>
      </c>
      <c r="F712" s="2" t="s">
        <v>156</v>
      </c>
      <c r="G712" s="2">
        <v>4.25</v>
      </c>
      <c r="H712" s="2">
        <v>94.183000000000007</v>
      </c>
    </row>
    <row r="713" spans="1:8">
      <c r="A713" s="2" t="s">
        <v>154</v>
      </c>
      <c r="B713" s="2" t="s">
        <v>70</v>
      </c>
      <c r="C713" s="2" t="s">
        <v>165</v>
      </c>
      <c r="D713" s="8">
        <f>DATE(2016,6,1)</f>
        <v>42522</v>
      </c>
      <c r="E713" s="2">
        <v>98.433000000000007</v>
      </c>
      <c r="F713" s="2" t="s">
        <v>156</v>
      </c>
      <c r="G713" s="2">
        <v>6.1</v>
      </c>
      <c r="H713" s="2">
        <v>92.332999999999998</v>
      </c>
    </row>
    <row r="714" spans="1:8">
      <c r="A714" s="2" t="s">
        <v>154</v>
      </c>
      <c r="B714" s="2" t="s">
        <v>70</v>
      </c>
      <c r="C714" s="2" t="s">
        <v>165</v>
      </c>
      <c r="D714" s="8">
        <f>DATE(2016,7,1)</f>
        <v>42552</v>
      </c>
      <c r="E714" s="2">
        <v>98.433000000000007</v>
      </c>
      <c r="F714" s="2" t="s">
        <v>156</v>
      </c>
      <c r="G714" s="2">
        <v>6.15</v>
      </c>
      <c r="H714" s="2">
        <v>92.283000000000001</v>
      </c>
    </row>
    <row r="715" spans="1:8">
      <c r="A715" s="2" t="s">
        <v>154</v>
      </c>
      <c r="B715" s="2" t="s">
        <v>70</v>
      </c>
      <c r="C715" s="2" t="s">
        <v>165</v>
      </c>
      <c r="D715" s="8">
        <f>DATE(2016,8,1)</f>
        <v>42583</v>
      </c>
      <c r="E715" s="2">
        <v>98.433000000000007</v>
      </c>
      <c r="F715" s="2" t="s">
        <v>156</v>
      </c>
      <c r="G715" s="2">
        <v>5.15</v>
      </c>
      <c r="H715" s="2">
        <v>93.283000000000001</v>
      </c>
    </row>
    <row r="716" spans="1:8">
      <c r="A716" s="2" t="s">
        <v>154</v>
      </c>
      <c r="B716" s="2" t="s">
        <v>70</v>
      </c>
      <c r="C716" s="2" t="s">
        <v>165</v>
      </c>
      <c r="D716" s="8">
        <f>DATE(2016,9,1)</f>
        <v>42614</v>
      </c>
      <c r="E716" s="2">
        <v>98.433000000000007</v>
      </c>
      <c r="F716" s="2" t="s">
        <v>156</v>
      </c>
      <c r="G716" s="2">
        <v>5.3</v>
      </c>
      <c r="H716" s="2">
        <v>93.132999999999996</v>
      </c>
    </row>
    <row r="717" spans="1:8">
      <c r="A717" s="2" t="s">
        <v>154</v>
      </c>
      <c r="B717" s="2" t="s">
        <v>70</v>
      </c>
      <c r="C717" s="2" t="s">
        <v>165</v>
      </c>
      <c r="D717" s="8">
        <f>DATE(2016,10,1)</f>
        <v>42644</v>
      </c>
      <c r="E717" s="2">
        <v>98.433000000000007</v>
      </c>
      <c r="F717" s="2" t="s">
        <v>156</v>
      </c>
      <c r="G717" s="2">
        <v>5.6</v>
      </c>
      <c r="H717" s="2">
        <v>92.832999999999998</v>
      </c>
    </row>
    <row r="718" spans="1:8">
      <c r="A718" s="2" t="s">
        <v>154</v>
      </c>
      <c r="B718" s="2" t="s">
        <v>70</v>
      </c>
      <c r="C718" s="2" t="s">
        <v>165</v>
      </c>
      <c r="D718" s="8">
        <f>DATE(2016,11,1)</f>
        <v>42675</v>
      </c>
      <c r="E718" s="2">
        <v>98.433000000000007</v>
      </c>
      <c r="F718" s="2" t="s">
        <v>156</v>
      </c>
      <c r="G718" s="2">
        <v>5.5</v>
      </c>
      <c r="H718" s="2">
        <v>92.933000000000007</v>
      </c>
    </row>
    <row r="719" spans="1:8">
      <c r="A719" s="2" t="s">
        <v>154</v>
      </c>
      <c r="B719" s="2" t="s">
        <v>70</v>
      </c>
      <c r="C719" s="2" t="s">
        <v>165</v>
      </c>
      <c r="D719" s="8">
        <f>DATE(2016,11,9)</f>
        <v>42683</v>
      </c>
      <c r="E719" s="2">
        <v>98.433000000000007</v>
      </c>
      <c r="F719" s="2" t="s">
        <v>156</v>
      </c>
      <c r="G719" s="2">
        <v>4.2</v>
      </c>
      <c r="H719" s="2">
        <v>94.233000000000004</v>
      </c>
    </row>
    <row r="720" spans="1:8">
      <c r="A720" s="2" t="s">
        <v>154</v>
      </c>
      <c r="B720" s="2" t="s">
        <v>70</v>
      </c>
      <c r="C720" s="2" t="s">
        <v>165</v>
      </c>
      <c r="D720" s="8">
        <f>DATE(2016,12,1)</f>
        <v>42705</v>
      </c>
      <c r="E720" s="2">
        <v>98.433000000000007</v>
      </c>
      <c r="F720" s="2" t="s">
        <v>156</v>
      </c>
      <c r="G720" s="2">
        <v>5</v>
      </c>
      <c r="H720" s="2">
        <v>93.433000000000007</v>
      </c>
    </row>
    <row r="721" spans="1:8">
      <c r="A721" s="2" t="s">
        <v>154</v>
      </c>
      <c r="B721" s="2" t="s">
        <v>70</v>
      </c>
      <c r="C721" s="2" t="s">
        <v>166</v>
      </c>
      <c r="D721" s="8">
        <f>DATE(2007,3,1)</f>
        <v>39142</v>
      </c>
      <c r="E721" s="2">
        <v>99.238</v>
      </c>
      <c r="F721" s="2" t="s">
        <v>156</v>
      </c>
      <c r="G721" s="2">
        <v>6.2</v>
      </c>
      <c r="H721" s="2">
        <v>93.037999999999997</v>
      </c>
    </row>
    <row r="722" spans="1:8">
      <c r="A722" s="2" t="s">
        <v>154</v>
      </c>
      <c r="B722" s="2" t="s">
        <v>70</v>
      </c>
      <c r="C722" s="2" t="s">
        <v>166</v>
      </c>
      <c r="D722" s="8">
        <f>DATE(2007,4,1)</f>
        <v>39173</v>
      </c>
      <c r="E722" s="2">
        <v>99.238</v>
      </c>
      <c r="F722" s="2" t="s">
        <v>156</v>
      </c>
      <c r="G722" s="2">
        <v>6.9</v>
      </c>
      <c r="H722" s="2">
        <v>92.337999999999994</v>
      </c>
    </row>
    <row r="723" spans="1:8">
      <c r="A723" s="2" t="s">
        <v>154</v>
      </c>
      <c r="B723" s="2" t="s">
        <v>70</v>
      </c>
      <c r="C723" s="2" t="s">
        <v>166</v>
      </c>
      <c r="D723" s="8">
        <f>DATE(2007,5,1)</f>
        <v>39203</v>
      </c>
      <c r="E723" s="2">
        <v>99.238</v>
      </c>
      <c r="F723" s="2" t="s">
        <v>156</v>
      </c>
      <c r="G723" s="2">
        <v>6.7</v>
      </c>
      <c r="H723" s="2">
        <v>92.537999999999997</v>
      </c>
    </row>
    <row r="724" spans="1:8">
      <c r="A724" s="2" t="s">
        <v>154</v>
      </c>
      <c r="B724" s="2" t="s">
        <v>70</v>
      </c>
      <c r="C724" s="2" t="s">
        <v>166</v>
      </c>
      <c r="D724" s="8">
        <f>DATE(2007,6,1)</f>
        <v>39234</v>
      </c>
      <c r="E724" s="2">
        <v>99.238</v>
      </c>
      <c r="F724" s="2" t="s">
        <v>156</v>
      </c>
      <c r="G724" s="2">
        <v>6.75</v>
      </c>
      <c r="H724" s="2">
        <v>92.488</v>
      </c>
    </row>
    <row r="725" spans="1:8">
      <c r="A725" s="2" t="s">
        <v>154</v>
      </c>
      <c r="B725" s="2" t="s">
        <v>70</v>
      </c>
      <c r="C725" s="2" t="s">
        <v>166</v>
      </c>
      <c r="D725" s="8">
        <f>DATE(2007,8,1)</f>
        <v>39295</v>
      </c>
      <c r="E725" s="2">
        <v>99.238</v>
      </c>
      <c r="F725" s="2" t="s">
        <v>156</v>
      </c>
      <c r="G725" s="2">
        <v>6.7</v>
      </c>
      <c r="H725" s="2">
        <v>92.537999999999997</v>
      </c>
    </row>
    <row r="726" spans="1:8">
      <c r="A726" s="2" t="s">
        <v>154</v>
      </c>
      <c r="B726" s="2" t="s">
        <v>70</v>
      </c>
      <c r="C726" s="2" t="s">
        <v>166</v>
      </c>
      <c r="D726" s="8">
        <f>DATE(2007,9,1)</f>
        <v>39326</v>
      </c>
      <c r="E726" s="2">
        <v>99.238</v>
      </c>
      <c r="F726" s="2" t="s">
        <v>156</v>
      </c>
      <c r="G726" s="2">
        <v>6.7</v>
      </c>
      <c r="H726" s="2">
        <v>92.537999999999997</v>
      </c>
    </row>
    <row r="727" spans="1:8">
      <c r="A727" s="2" t="s">
        <v>154</v>
      </c>
      <c r="B727" s="2" t="s">
        <v>70</v>
      </c>
      <c r="C727" s="2" t="s">
        <v>166</v>
      </c>
      <c r="D727" s="8">
        <f>DATE(2007,10,1)</f>
        <v>39356</v>
      </c>
      <c r="E727" s="2">
        <v>99.238</v>
      </c>
      <c r="F727" s="2" t="s">
        <v>156</v>
      </c>
      <c r="G727" s="2">
        <v>6.7</v>
      </c>
      <c r="H727" s="2">
        <v>92.537999999999997</v>
      </c>
    </row>
    <row r="728" spans="1:8">
      <c r="A728" s="2" t="s">
        <v>154</v>
      </c>
      <c r="B728" s="2" t="s">
        <v>70</v>
      </c>
      <c r="C728" s="2" t="s">
        <v>166</v>
      </c>
      <c r="D728" s="8">
        <f>DATE(2007,11,1)</f>
        <v>39387</v>
      </c>
      <c r="E728" s="2">
        <v>99.238</v>
      </c>
      <c r="F728" s="2" t="s">
        <v>156</v>
      </c>
      <c r="G728" s="2">
        <v>7.7</v>
      </c>
      <c r="H728" s="2">
        <v>91.537999999999997</v>
      </c>
    </row>
    <row r="729" spans="1:8">
      <c r="A729" s="2" t="s">
        <v>154</v>
      </c>
      <c r="B729" s="2" t="s">
        <v>70</v>
      </c>
      <c r="C729" s="2" t="s">
        <v>166</v>
      </c>
      <c r="D729" s="8">
        <f>DATE(2007,12,1)</f>
        <v>39417</v>
      </c>
      <c r="E729" s="2">
        <v>99.238</v>
      </c>
      <c r="F729" s="2" t="s">
        <v>156</v>
      </c>
      <c r="G729" s="2">
        <v>7.6</v>
      </c>
      <c r="H729" s="2">
        <v>91.638000000000005</v>
      </c>
    </row>
    <row r="730" spans="1:8">
      <c r="A730" s="2" t="s">
        <v>154</v>
      </c>
      <c r="B730" s="2" t="s">
        <v>70</v>
      </c>
      <c r="C730" s="2" t="s">
        <v>166</v>
      </c>
      <c r="D730" s="8">
        <f>DATE(2008,1,1)</f>
        <v>39448</v>
      </c>
      <c r="E730" s="2">
        <v>99.238</v>
      </c>
      <c r="F730" s="2" t="s">
        <v>156</v>
      </c>
      <c r="G730" s="2">
        <v>7.4</v>
      </c>
      <c r="H730" s="2">
        <v>91.837999999999994</v>
      </c>
    </row>
    <row r="731" spans="1:8">
      <c r="A731" s="2" t="s">
        <v>154</v>
      </c>
      <c r="B731" s="2" t="s">
        <v>70</v>
      </c>
      <c r="C731" s="2" t="s">
        <v>166</v>
      </c>
      <c r="D731" s="8">
        <f>DATE(2008,2,1)</f>
        <v>39479</v>
      </c>
      <c r="E731" s="2">
        <v>99.238</v>
      </c>
      <c r="F731" s="2" t="s">
        <v>156</v>
      </c>
      <c r="G731" s="2">
        <v>6.8</v>
      </c>
      <c r="H731" s="2">
        <v>92.438000000000002</v>
      </c>
    </row>
    <row r="732" spans="1:8">
      <c r="A732" s="2" t="s">
        <v>154</v>
      </c>
      <c r="B732" s="2" t="s">
        <v>70</v>
      </c>
      <c r="C732" s="2" t="s">
        <v>166</v>
      </c>
      <c r="D732" s="8">
        <f>DATE(2008,3,1)</f>
        <v>39508</v>
      </c>
      <c r="E732" s="2">
        <v>99.238</v>
      </c>
      <c r="F732" s="2" t="s">
        <v>156</v>
      </c>
      <c r="G732" s="2">
        <v>7.8</v>
      </c>
      <c r="H732" s="2">
        <v>91.438000000000002</v>
      </c>
    </row>
    <row r="733" spans="1:8">
      <c r="A733" s="2" t="s">
        <v>154</v>
      </c>
      <c r="B733" s="2" t="s">
        <v>70</v>
      </c>
      <c r="C733" s="2" t="s">
        <v>166</v>
      </c>
      <c r="D733" s="8">
        <f>DATE(2009,1,1)</f>
        <v>39814</v>
      </c>
      <c r="E733" s="2">
        <v>99.238</v>
      </c>
      <c r="F733" s="2" t="s">
        <v>156</v>
      </c>
      <c r="G733" s="2">
        <v>5.96</v>
      </c>
      <c r="H733" s="2">
        <v>93.278000000000006</v>
      </c>
    </row>
    <row r="734" spans="1:8">
      <c r="A734" s="2" t="s">
        <v>154</v>
      </c>
      <c r="B734" s="2" t="s">
        <v>70</v>
      </c>
      <c r="C734" s="2" t="s">
        <v>166</v>
      </c>
      <c r="D734" s="8">
        <f>DATE(2009,2,1)</f>
        <v>39845</v>
      </c>
      <c r="E734" s="2">
        <v>99.238</v>
      </c>
      <c r="F734" s="2" t="s">
        <v>156</v>
      </c>
      <c r="G734" s="2">
        <v>5.5</v>
      </c>
      <c r="H734" s="2">
        <v>93.738</v>
      </c>
    </row>
    <row r="735" spans="1:8">
      <c r="A735" s="2" t="s">
        <v>154</v>
      </c>
      <c r="B735" s="2" t="s">
        <v>70</v>
      </c>
      <c r="C735" s="2" t="s">
        <v>166</v>
      </c>
      <c r="D735" s="8">
        <f>DATE(2009,3,1)</f>
        <v>39873</v>
      </c>
      <c r="E735" s="2">
        <v>99.238</v>
      </c>
      <c r="F735" s="2" t="s">
        <v>156</v>
      </c>
      <c r="G735" s="2">
        <v>5.75</v>
      </c>
      <c r="H735" s="2">
        <v>93.488</v>
      </c>
    </row>
    <row r="736" spans="1:8">
      <c r="A736" s="2" t="s">
        <v>154</v>
      </c>
      <c r="B736" s="2" t="s">
        <v>70</v>
      </c>
      <c r="C736" s="2" t="s">
        <v>166</v>
      </c>
      <c r="D736" s="8">
        <f>DATE(2009,4,1)</f>
        <v>39904</v>
      </c>
      <c r="E736" s="2">
        <v>99.238</v>
      </c>
      <c r="F736" s="2" t="s">
        <v>156</v>
      </c>
      <c r="G736" s="2">
        <v>6.1</v>
      </c>
      <c r="H736" s="2">
        <v>93.138000000000005</v>
      </c>
    </row>
    <row r="737" spans="1:8">
      <c r="A737" s="2" t="s">
        <v>154</v>
      </c>
      <c r="B737" s="2" t="s">
        <v>70</v>
      </c>
      <c r="C737" s="2" t="s">
        <v>166</v>
      </c>
      <c r="D737" s="8">
        <f>DATE(2009,5,1)</f>
        <v>39934</v>
      </c>
      <c r="E737" s="2">
        <v>99.238</v>
      </c>
      <c r="F737" s="2" t="s">
        <v>156</v>
      </c>
      <c r="G737" s="2">
        <v>5.75</v>
      </c>
      <c r="H737" s="2">
        <v>93.488</v>
      </c>
    </row>
    <row r="738" spans="1:8">
      <c r="A738" s="2" t="s">
        <v>154</v>
      </c>
      <c r="B738" s="2" t="s">
        <v>70</v>
      </c>
      <c r="C738" s="2" t="s">
        <v>166</v>
      </c>
      <c r="D738" s="8">
        <f>DATE(2009,6,1)</f>
        <v>39965</v>
      </c>
      <c r="E738" s="2">
        <v>99.238</v>
      </c>
      <c r="F738" s="2" t="s">
        <v>156</v>
      </c>
      <c r="G738" s="2">
        <v>5.8</v>
      </c>
      <c r="H738" s="2">
        <v>93.438000000000002</v>
      </c>
    </row>
    <row r="739" spans="1:8">
      <c r="A739" s="2" t="s">
        <v>154</v>
      </c>
      <c r="B739" s="2" t="s">
        <v>70</v>
      </c>
      <c r="C739" s="2" t="s">
        <v>166</v>
      </c>
      <c r="D739" s="8">
        <f>DATE(2009,7,1)</f>
        <v>39995</v>
      </c>
      <c r="E739" s="2">
        <v>99.238</v>
      </c>
      <c r="F739" s="2" t="s">
        <v>156</v>
      </c>
      <c r="G739" s="2">
        <v>6.05</v>
      </c>
      <c r="H739" s="2">
        <v>93.188000000000002</v>
      </c>
    </row>
    <row r="740" spans="1:8">
      <c r="A740" s="2" t="s">
        <v>154</v>
      </c>
      <c r="B740" s="2" t="s">
        <v>70</v>
      </c>
      <c r="C740" s="2" t="s">
        <v>166</v>
      </c>
      <c r="D740" s="8">
        <f>DATE(2009,8,1)</f>
        <v>40026</v>
      </c>
      <c r="E740" s="2">
        <v>99.238</v>
      </c>
      <c r="F740" s="2" t="s">
        <v>156</v>
      </c>
      <c r="G740" s="2">
        <v>6.32</v>
      </c>
      <c r="H740" s="2">
        <v>92.918000000000006</v>
      </c>
    </row>
    <row r="741" spans="1:8">
      <c r="A741" s="2" t="s">
        <v>154</v>
      </c>
      <c r="B741" s="2" t="s">
        <v>70</v>
      </c>
      <c r="C741" s="2" t="s">
        <v>166</v>
      </c>
      <c r="D741" s="8">
        <f>DATE(2009,9,1)</f>
        <v>40057</v>
      </c>
      <c r="E741" s="2">
        <v>99.238</v>
      </c>
      <c r="F741" s="2" t="s">
        <v>156</v>
      </c>
      <c r="G741" s="2">
        <v>5.1100000000000003</v>
      </c>
      <c r="H741" s="2">
        <v>94.128</v>
      </c>
    </row>
    <row r="742" spans="1:8">
      <c r="A742" s="2" t="s">
        <v>154</v>
      </c>
      <c r="B742" s="2" t="s">
        <v>70</v>
      </c>
      <c r="C742" s="2" t="s">
        <v>166</v>
      </c>
      <c r="D742" s="8">
        <f>DATE(2009,10,1)</f>
        <v>40087</v>
      </c>
      <c r="E742" s="2">
        <v>99.238</v>
      </c>
      <c r="F742" s="2" t="s">
        <v>156</v>
      </c>
      <c r="G742" s="2">
        <v>6.56</v>
      </c>
      <c r="H742" s="2">
        <v>92.677999999999997</v>
      </c>
    </row>
    <row r="743" spans="1:8">
      <c r="A743" s="2" t="s">
        <v>154</v>
      </c>
      <c r="B743" s="2" t="s">
        <v>70</v>
      </c>
      <c r="C743" s="2" t="s">
        <v>166</v>
      </c>
      <c r="D743" s="8">
        <f>DATE(2009,12,1)</f>
        <v>40148</v>
      </c>
      <c r="E743" s="2">
        <v>99.238</v>
      </c>
      <c r="F743" s="2" t="s">
        <v>156</v>
      </c>
      <c r="G743" s="2">
        <v>5.72</v>
      </c>
      <c r="H743" s="2">
        <v>93.518000000000001</v>
      </c>
    </row>
    <row r="744" spans="1:8">
      <c r="A744" s="2" t="s">
        <v>154</v>
      </c>
      <c r="B744" s="2" t="s">
        <v>70</v>
      </c>
      <c r="C744" s="2" t="s">
        <v>166</v>
      </c>
      <c r="D744" s="8">
        <f>DATE(2010,1,1)</f>
        <v>40179</v>
      </c>
      <c r="E744" s="2">
        <v>99.238</v>
      </c>
      <c r="F744" s="2" t="s">
        <v>156</v>
      </c>
      <c r="G744" s="2">
        <v>5.9</v>
      </c>
      <c r="H744" s="2">
        <v>93.337999999999994</v>
      </c>
    </row>
    <row r="745" spans="1:8">
      <c r="A745" s="2" t="s">
        <v>154</v>
      </c>
      <c r="B745" s="2" t="s">
        <v>70</v>
      </c>
      <c r="C745" s="2" t="s">
        <v>166</v>
      </c>
      <c r="D745" s="8">
        <f>DATE(2010,2,1)</f>
        <v>40210</v>
      </c>
      <c r="E745" s="2">
        <v>99.238</v>
      </c>
      <c r="F745" s="2" t="s">
        <v>156</v>
      </c>
      <c r="G745" s="2">
        <v>6.5</v>
      </c>
      <c r="H745" s="2">
        <v>92.738</v>
      </c>
    </row>
    <row r="746" spans="1:8">
      <c r="A746" s="2" t="s">
        <v>154</v>
      </c>
      <c r="B746" s="2" t="s">
        <v>70</v>
      </c>
      <c r="C746" s="2" t="s">
        <v>166</v>
      </c>
      <c r="D746" s="8">
        <f>DATE(2010,4,1)</f>
        <v>40269</v>
      </c>
      <c r="E746" s="2">
        <v>99.238</v>
      </c>
      <c r="F746" s="2" t="s">
        <v>156</v>
      </c>
      <c r="G746" s="2">
        <v>5.8</v>
      </c>
      <c r="H746" s="2">
        <v>93.438000000000002</v>
      </c>
    </row>
    <row r="747" spans="1:8">
      <c r="A747" s="2" t="s">
        <v>154</v>
      </c>
      <c r="B747" s="2" t="s">
        <v>70</v>
      </c>
      <c r="C747" s="2" t="s">
        <v>166</v>
      </c>
      <c r="D747" s="8">
        <f>DATE(2010,5,1)</f>
        <v>40299</v>
      </c>
      <c r="E747" s="2">
        <v>99.238</v>
      </c>
      <c r="F747" s="2" t="s">
        <v>156</v>
      </c>
      <c r="G747" s="2">
        <v>5</v>
      </c>
      <c r="H747" s="2">
        <v>94.238</v>
      </c>
    </row>
    <row r="748" spans="1:8">
      <c r="A748" s="2" t="s">
        <v>154</v>
      </c>
      <c r="B748" s="2" t="s">
        <v>70</v>
      </c>
      <c r="C748" s="2" t="s">
        <v>166</v>
      </c>
      <c r="D748" s="8">
        <f>DATE(2010,6,1)</f>
        <v>40330</v>
      </c>
      <c r="E748" s="2">
        <v>99.238</v>
      </c>
      <c r="F748" s="2" t="s">
        <v>156</v>
      </c>
      <c r="G748" s="2">
        <v>5.9</v>
      </c>
      <c r="H748" s="2">
        <v>93.337999999999994</v>
      </c>
    </row>
    <row r="749" spans="1:8">
      <c r="A749" s="2" t="s">
        <v>154</v>
      </c>
      <c r="B749" s="2" t="s">
        <v>70</v>
      </c>
      <c r="C749" s="2" t="s">
        <v>166</v>
      </c>
      <c r="D749" s="8">
        <f>DATE(2010,7,1)</f>
        <v>40360</v>
      </c>
      <c r="E749" s="2">
        <v>99.238</v>
      </c>
      <c r="F749" s="2" t="s">
        <v>156</v>
      </c>
      <c r="G749" s="2">
        <v>5.8</v>
      </c>
      <c r="H749" s="2">
        <v>93.438000000000002</v>
      </c>
    </row>
    <row r="750" spans="1:8">
      <c r="A750" s="2" t="s">
        <v>154</v>
      </c>
      <c r="B750" s="2" t="s">
        <v>70</v>
      </c>
      <c r="C750" s="2" t="s">
        <v>166</v>
      </c>
      <c r="D750" s="8">
        <f>DATE(2010,8,1)</f>
        <v>40391</v>
      </c>
      <c r="E750" s="2">
        <v>99.238</v>
      </c>
      <c r="F750" s="2" t="s">
        <v>156</v>
      </c>
      <c r="G750" s="2">
        <v>6.52</v>
      </c>
      <c r="H750" s="2">
        <v>92.718000000000004</v>
      </c>
    </row>
    <row r="751" spans="1:8">
      <c r="A751" s="2" t="s">
        <v>154</v>
      </c>
      <c r="B751" s="2" t="s">
        <v>70</v>
      </c>
      <c r="C751" s="2" t="s">
        <v>166</v>
      </c>
      <c r="D751" s="8">
        <f>DATE(2010,9,1)</f>
        <v>40422</v>
      </c>
      <c r="E751" s="2">
        <v>99.238</v>
      </c>
      <c r="F751" s="2" t="s">
        <v>156</v>
      </c>
      <c r="G751" s="2">
        <v>5.53</v>
      </c>
      <c r="H751" s="2">
        <v>93.707999999999998</v>
      </c>
    </row>
    <row r="752" spans="1:8">
      <c r="A752" s="2" t="s">
        <v>154</v>
      </c>
      <c r="B752" s="2" t="s">
        <v>70</v>
      </c>
      <c r="C752" s="2" t="s">
        <v>166</v>
      </c>
      <c r="D752" s="8">
        <f>DATE(2010,10,1)</f>
        <v>40452</v>
      </c>
      <c r="E752" s="2">
        <v>99.238</v>
      </c>
      <c r="F752" s="2" t="s">
        <v>156</v>
      </c>
      <c r="G752" s="2">
        <v>5.8</v>
      </c>
      <c r="H752" s="2">
        <v>93.438000000000002</v>
      </c>
    </row>
    <row r="753" spans="1:8">
      <c r="A753" s="2" t="s">
        <v>154</v>
      </c>
      <c r="B753" s="2" t="s">
        <v>70</v>
      </c>
      <c r="C753" s="2" t="s">
        <v>166</v>
      </c>
      <c r="D753" s="8">
        <f>DATE(2010,11,1)</f>
        <v>40483</v>
      </c>
      <c r="E753" s="2">
        <v>99.238</v>
      </c>
      <c r="F753" s="2" t="s">
        <v>156</v>
      </c>
      <c r="G753" s="2">
        <v>5.9</v>
      </c>
      <c r="H753" s="2">
        <v>93.337999999999994</v>
      </c>
    </row>
    <row r="754" spans="1:8">
      <c r="A754" s="2" t="s">
        <v>154</v>
      </c>
      <c r="B754" s="2" t="s">
        <v>70</v>
      </c>
      <c r="C754" s="2" t="s">
        <v>166</v>
      </c>
      <c r="D754" s="8">
        <f>DATE(2010,12,1)</f>
        <v>40513</v>
      </c>
      <c r="E754" s="2">
        <v>99.238</v>
      </c>
      <c r="F754" s="2" t="s">
        <v>156</v>
      </c>
      <c r="G754" s="2">
        <v>6.1</v>
      </c>
      <c r="H754" s="2">
        <v>93.138000000000005</v>
      </c>
    </row>
    <row r="755" spans="1:8">
      <c r="A755" s="2" t="s">
        <v>154</v>
      </c>
      <c r="B755" s="2" t="s">
        <v>70</v>
      </c>
      <c r="C755" s="2" t="s">
        <v>166</v>
      </c>
      <c r="D755" s="8">
        <f>DATE(2011,1,1)</f>
        <v>40544</v>
      </c>
      <c r="E755" s="2">
        <v>99.238</v>
      </c>
      <c r="F755" s="2" t="s">
        <v>156</v>
      </c>
      <c r="G755" s="2">
        <v>5.8</v>
      </c>
      <c r="H755" s="2">
        <v>93.438000000000002</v>
      </c>
    </row>
    <row r="756" spans="1:8">
      <c r="A756" s="2" t="s">
        <v>154</v>
      </c>
      <c r="B756" s="2" t="s">
        <v>70</v>
      </c>
      <c r="C756" s="2" t="s">
        <v>166</v>
      </c>
      <c r="D756" s="8">
        <f>DATE(2011,2,1)</f>
        <v>40575</v>
      </c>
      <c r="E756" s="2">
        <v>99.238</v>
      </c>
      <c r="F756" s="2" t="s">
        <v>156</v>
      </c>
      <c r="G756" s="2">
        <v>6</v>
      </c>
      <c r="H756" s="2">
        <v>93.238</v>
      </c>
    </row>
    <row r="757" spans="1:8">
      <c r="A757" s="2" t="s">
        <v>154</v>
      </c>
      <c r="B757" s="2" t="s">
        <v>70</v>
      </c>
      <c r="C757" s="2" t="s">
        <v>166</v>
      </c>
      <c r="D757" s="8">
        <f>DATE(2011,3,1)</f>
        <v>40603</v>
      </c>
      <c r="E757" s="2">
        <v>99.238</v>
      </c>
      <c r="F757" s="2" t="s">
        <v>156</v>
      </c>
      <c r="G757" s="2">
        <v>6</v>
      </c>
      <c r="H757" s="2">
        <v>93.238</v>
      </c>
    </row>
    <row r="758" spans="1:8">
      <c r="A758" s="2" t="s">
        <v>154</v>
      </c>
      <c r="B758" s="2" t="s">
        <v>70</v>
      </c>
      <c r="C758" s="2" t="s">
        <v>166</v>
      </c>
      <c r="D758" s="8">
        <f>DATE(2011,4,1)</f>
        <v>40634</v>
      </c>
      <c r="E758" s="2">
        <v>99.238</v>
      </c>
      <c r="F758" s="2" t="s">
        <v>156</v>
      </c>
      <c r="G758" s="2">
        <v>6</v>
      </c>
      <c r="H758" s="2">
        <v>93.238</v>
      </c>
    </row>
    <row r="759" spans="1:8">
      <c r="A759" s="2" t="s">
        <v>154</v>
      </c>
      <c r="B759" s="2" t="s">
        <v>70</v>
      </c>
      <c r="C759" s="2" t="s">
        <v>166</v>
      </c>
      <c r="D759" s="8">
        <f>DATE(2011,5,1)</f>
        <v>40664</v>
      </c>
      <c r="E759" s="2">
        <v>99.238</v>
      </c>
      <c r="F759" s="2" t="s">
        <v>156</v>
      </c>
      <c r="G759" s="2">
        <v>6</v>
      </c>
      <c r="H759" s="2">
        <v>93.238</v>
      </c>
    </row>
    <row r="760" spans="1:8">
      <c r="A760" s="2" t="s">
        <v>154</v>
      </c>
      <c r="B760" s="2" t="s">
        <v>70</v>
      </c>
      <c r="C760" s="2" t="s">
        <v>166</v>
      </c>
      <c r="D760" s="8">
        <f>DATE(2011,6,1)</f>
        <v>40695</v>
      </c>
      <c r="E760" s="2">
        <v>99.238</v>
      </c>
      <c r="F760" s="2" t="s">
        <v>156</v>
      </c>
      <c r="G760" s="2">
        <v>5.8</v>
      </c>
      <c r="H760" s="2">
        <v>93.438000000000002</v>
      </c>
    </row>
    <row r="761" spans="1:8">
      <c r="A761" s="2" t="s">
        <v>154</v>
      </c>
      <c r="B761" s="2" t="s">
        <v>70</v>
      </c>
      <c r="C761" s="2" t="s">
        <v>166</v>
      </c>
      <c r="D761" s="8">
        <f>DATE(2011,7,1)</f>
        <v>40725</v>
      </c>
      <c r="E761" s="2">
        <v>99.238</v>
      </c>
      <c r="F761" s="2" t="s">
        <v>156</v>
      </c>
      <c r="G761" s="2">
        <v>5.3</v>
      </c>
      <c r="H761" s="2">
        <v>93.938000000000002</v>
      </c>
    </row>
    <row r="762" spans="1:8">
      <c r="A762" s="2" t="s">
        <v>154</v>
      </c>
      <c r="B762" s="2" t="s">
        <v>70</v>
      </c>
      <c r="C762" s="2" t="s">
        <v>166</v>
      </c>
      <c r="D762" s="8">
        <f>DATE(2011,8,1)</f>
        <v>40756</v>
      </c>
      <c r="E762" s="2">
        <v>99.238</v>
      </c>
      <c r="F762" s="2" t="s">
        <v>156</v>
      </c>
      <c r="G762" s="2">
        <v>5.35</v>
      </c>
      <c r="H762" s="2">
        <v>93.888000000000005</v>
      </c>
    </row>
    <row r="763" spans="1:8">
      <c r="A763" s="2" t="s">
        <v>154</v>
      </c>
      <c r="B763" s="2" t="s">
        <v>70</v>
      </c>
      <c r="C763" s="2" t="s">
        <v>166</v>
      </c>
      <c r="D763" s="8">
        <f>DATE(2011,9,1)</f>
        <v>40787</v>
      </c>
      <c r="E763" s="2">
        <v>99.238</v>
      </c>
      <c r="F763" s="2" t="s">
        <v>156</v>
      </c>
      <c r="G763" s="2">
        <v>5.4</v>
      </c>
      <c r="H763" s="2">
        <v>93.837999999999994</v>
      </c>
    </row>
    <row r="764" spans="1:8">
      <c r="A764" s="2" t="s">
        <v>154</v>
      </c>
      <c r="B764" s="2" t="s">
        <v>70</v>
      </c>
      <c r="C764" s="2" t="s">
        <v>166</v>
      </c>
      <c r="D764" s="8">
        <f>DATE(2011,10,1)</f>
        <v>40817</v>
      </c>
      <c r="E764" s="2">
        <v>99.238</v>
      </c>
      <c r="F764" s="2" t="s">
        <v>156</v>
      </c>
      <c r="G764" s="2">
        <v>5.45</v>
      </c>
      <c r="H764" s="2">
        <v>93.787999999999997</v>
      </c>
    </row>
    <row r="765" spans="1:8">
      <c r="A765" s="2" t="s">
        <v>154</v>
      </c>
      <c r="B765" s="2" t="s">
        <v>70</v>
      </c>
      <c r="C765" s="2" t="s">
        <v>166</v>
      </c>
      <c r="D765" s="8">
        <f>DATE(2011,11,1)</f>
        <v>40848</v>
      </c>
      <c r="E765" s="2">
        <v>99.238</v>
      </c>
      <c r="F765" s="2" t="s">
        <v>156</v>
      </c>
      <c r="G765" s="2">
        <v>5.6</v>
      </c>
      <c r="H765" s="2">
        <v>93.638000000000005</v>
      </c>
    </row>
    <row r="766" spans="1:8">
      <c r="A766" s="2" t="s">
        <v>154</v>
      </c>
      <c r="B766" s="2" t="s">
        <v>70</v>
      </c>
      <c r="C766" s="2" t="s">
        <v>166</v>
      </c>
      <c r="D766" s="8">
        <f>DATE(2011,12,1)</f>
        <v>40878</v>
      </c>
      <c r="E766" s="2">
        <v>99.238</v>
      </c>
      <c r="F766" s="2" t="s">
        <v>156</v>
      </c>
      <c r="G766" s="2">
        <v>5.5</v>
      </c>
      <c r="H766" s="2">
        <v>93.738</v>
      </c>
    </row>
    <row r="767" spans="1:8">
      <c r="A767" s="2" t="s">
        <v>154</v>
      </c>
      <c r="B767" s="2" t="s">
        <v>70</v>
      </c>
      <c r="C767" s="2" t="s">
        <v>166</v>
      </c>
      <c r="D767" s="8">
        <f>DATE(2012,1,1)</f>
        <v>40909</v>
      </c>
      <c r="E767" s="2">
        <v>99.238</v>
      </c>
      <c r="F767" s="2" t="s">
        <v>156</v>
      </c>
      <c r="G767" s="2">
        <v>6.1</v>
      </c>
      <c r="H767" s="2">
        <v>93.138000000000005</v>
      </c>
    </row>
    <row r="768" spans="1:8">
      <c r="A768" s="2" t="s">
        <v>154</v>
      </c>
      <c r="B768" s="2" t="s">
        <v>70</v>
      </c>
      <c r="C768" s="2" t="s">
        <v>166</v>
      </c>
      <c r="D768" s="8">
        <f>DATE(2012,2,1)</f>
        <v>40940</v>
      </c>
      <c r="E768" s="2">
        <v>99.238</v>
      </c>
      <c r="F768" s="2" t="s">
        <v>156</v>
      </c>
      <c r="G768" s="2">
        <v>6.3</v>
      </c>
      <c r="H768" s="2">
        <v>92.938000000000002</v>
      </c>
    </row>
    <row r="769" spans="1:8">
      <c r="A769" s="2" t="s">
        <v>154</v>
      </c>
      <c r="B769" s="2" t="s">
        <v>70</v>
      </c>
      <c r="C769" s="2" t="s">
        <v>166</v>
      </c>
      <c r="D769" s="8">
        <f>DATE(2012,3,1)</f>
        <v>40969</v>
      </c>
      <c r="E769" s="2">
        <v>99.238</v>
      </c>
      <c r="F769" s="2" t="s">
        <v>156</v>
      </c>
      <c r="G769" s="2">
        <v>6.4</v>
      </c>
      <c r="H769" s="2">
        <v>92.837999999999994</v>
      </c>
    </row>
    <row r="770" spans="1:8">
      <c r="A770" s="2" t="s">
        <v>154</v>
      </c>
      <c r="B770" s="2" t="s">
        <v>70</v>
      </c>
      <c r="C770" s="2" t="s">
        <v>166</v>
      </c>
      <c r="D770" s="8">
        <f>DATE(2012,4,1)</f>
        <v>41000</v>
      </c>
      <c r="E770" s="2">
        <v>99.238</v>
      </c>
      <c r="F770" s="2" t="s">
        <v>156</v>
      </c>
      <c r="G770" s="2">
        <v>6.4</v>
      </c>
      <c r="H770" s="2">
        <v>92.837999999999994</v>
      </c>
    </row>
    <row r="771" spans="1:8">
      <c r="A771" s="2" t="s">
        <v>154</v>
      </c>
      <c r="B771" s="2" t="s">
        <v>70</v>
      </c>
      <c r="C771" s="2" t="s">
        <v>166</v>
      </c>
      <c r="D771" s="8">
        <f>DATE(2012,5,1)</f>
        <v>41030</v>
      </c>
      <c r="E771" s="2">
        <v>99.238</v>
      </c>
      <c r="F771" s="2" t="s">
        <v>156</v>
      </c>
      <c r="G771" s="2">
        <v>6.45</v>
      </c>
      <c r="H771" s="2">
        <v>92.787999999999997</v>
      </c>
    </row>
    <row r="772" spans="1:8">
      <c r="A772" s="2" t="s">
        <v>154</v>
      </c>
      <c r="B772" s="2" t="s">
        <v>70</v>
      </c>
      <c r="C772" s="2" t="s">
        <v>166</v>
      </c>
      <c r="D772" s="8">
        <f>DATE(2012,6,1)</f>
        <v>41061</v>
      </c>
      <c r="E772" s="2">
        <v>99.238</v>
      </c>
      <c r="F772" s="2" t="s">
        <v>156</v>
      </c>
      <c r="G772" s="2">
        <v>6</v>
      </c>
      <c r="H772" s="2">
        <v>93.238</v>
      </c>
    </row>
    <row r="773" spans="1:8">
      <c r="A773" s="2" t="s">
        <v>154</v>
      </c>
      <c r="B773" s="2" t="s">
        <v>70</v>
      </c>
      <c r="C773" s="2" t="s">
        <v>166</v>
      </c>
      <c r="D773" s="8">
        <f>DATE(2012,7,1)</f>
        <v>41091</v>
      </c>
      <c r="E773" s="2">
        <v>99.238</v>
      </c>
      <c r="F773" s="2" t="s">
        <v>156</v>
      </c>
      <c r="G773" s="2">
        <v>6</v>
      </c>
      <c r="H773" s="2">
        <v>93.238</v>
      </c>
    </row>
    <row r="774" spans="1:8">
      <c r="A774" s="2" t="s">
        <v>154</v>
      </c>
      <c r="B774" s="2" t="s">
        <v>70</v>
      </c>
      <c r="C774" s="2" t="s">
        <v>166</v>
      </c>
      <c r="D774" s="8">
        <f>DATE(2012,8,1)</f>
        <v>41122</v>
      </c>
      <c r="E774" s="2">
        <v>99.238</v>
      </c>
      <c r="F774" s="2" t="s">
        <v>156</v>
      </c>
      <c r="G774" s="2">
        <v>6.3</v>
      </c>
      <c r="H774" s="2">
        <v>92.938000000000002</v>
      </c>
    </row>
    <row r="775" spans="1:8">
      <c r="A775" s="2" t="s">
        <v>154</v>
      </c>
      <c r="B775" s="2" t="s">
        <v>70</v>
      </c>
      <c r="C775" s="2" t="s">
        <v>166</v>
      </c>
      <c r="D775" s="8">
        <f>DATE(2012,9,1)</f>
        <v>41153</v>
      </c>
      <c r="E775" s="2">
        <v>99.238</v>
      </c>
      <c r="F775" s="2" t="s">
        <v>156</v>
      </c>
      <c r="G775" s="2">
        <v>6</v>
      </c>
      <c r="H775" s="2">
        <v>93.238</v>
      </c>
    </row>
    <row r="776" spans="1:8">
      <c r="A776" s="2" t="s">
        <v>154</v>
      </c>
      <c r="B776" s="2" t="s">
        <v>70</v>
      </c>
      <c r="C776" s="2" t="s">
        <v>166</v>
      </c>
      <c r="D776" s="8">
        <f>DATE(2012,10,1)</f>
        <v>41183</v>
      </c>
      <c r="E776" s="2">
        <v>99.238</v>
      </c>
      <c r="F776" s="2" t="s">
        <v>156</v>
      </c>
      <c r="G776" s="2">
        <v>6</v>
      </c>
      <c r="H776" s="2">
        <v>93.238</v>
      </c>
    </row>
    <row r="777" spans="1:8">
      <c r="A777" s="2" t="s">
        <v>154</v>
      </c>
      <c r="B777" s="2" t="s">
        <v>70</v>
      </c>
      <c r="C777" s="2" t="s">
        <v>166</v>
      </c>
      <c r="D777" s="8">
        <f>DATE(2012,11,3)</f>
        <v>41216</v>
      </c>
      <c r="E777" s="2">
        <v>99.238</v>
      </c>
      <c r="F777" s="2" t="s">
        <v>156</v>
      </c>
      <c r="G777" s="2">
        <v>6.25</v>
      </c>
      <c r="H777" s="2">
        <v>92.988</v>
      </c>
    </row>
    <row r="778" spans="1:8">
      <c r="A778" s="2" t="s">
        <v>154</v>
      </c>
      <c r="B778" s="2" t="s">
        <v>70</v>
      </c>
      <c r="C778" s="2" t="s">
        <v>166</v>
      </c>
      <c r="D778" s="8">
        <f>DATE(2012,12,1)</f>
        <v>41244</v>
      </c>
      <c r="E778" s="2">
        <v>99.238</v>
      </c>
      <c r="F778" s="2" t="s">
        <v>156</v>
      </c>
      <c r="G778" s="2">
        <v>5.3</v>
      </c>
      <c r="H778" s="2">
        <v>93.938000000000002</v>
      </c>
    </row>
    <row r="779" spans="1:8">
      <c r="A779" s="2" t="s">
        <v>154</v>
      </c>
      <c r="B779" s="2" t="s">
        <v>70</v>
      </c>
      <c r="C779" s="2" t="s">
        <v>166</v>
      </c>
      <c r="D779" s="8">
        <f>DATE(2013,1,7)</f>
        <v>41281</v>
      </c>
      <c r="E779" s="2">
        <v>99.238</v>
      </c>
      <c r="F779" s="2" t="s">
        <v>156</v>
      </c>
      <c r="G779" s="2">
        <v>5.3</v>
      </c>
      <c r="H779" s="2">
        <v>93.938000000000002</v>
      </c>
    </row>
    <row r="780" spans="1:8">
      <c r="A780" s="2" t="s">
        <v>154</v>
      </c>
      <c r="B780" s="2" t="s">
        <v>70</v>
      </c>
      <c r="C780" s="2" t="s">
        <v>166</v>
      </c>
      <c r="D780" s="8">
        <f>DATE(2013,2,1)</f>
        <v>41306</v>
      </c>
      <c r="E780" s="2">
        <v>99.238</v>
      </c>
      <c r="F780" s="2" t="s">
        <v>156</v>
      </c>
      <c r="G780" s="2">
        <v>5.3</v>
      </c>
      <c r="H780" s="2">
        <v>93.938000000000002</v>
      </c>
    </row>
    <row r="781" spans="1:8">
      <c r="A781" s="2" t="s">
        <v>154</v>
      </c>
      <c r="B781" s="2" t="s">
        <v>70</v>
      </c>
      <c r="C781" s="2" t="s">
        <v>166</v>
      </c>
      <c r="D781" s="8">
        <f>DATE(2013,3,1)</f>
        <v>41334</v>
      </c>
      <c r="E781" s="2">
        <v>99.238</v>
      </c>
      <c r="F781" s="2" t="s">
        <v>156</v>
      </c>
      <c r="G781" s="2">
        <v>5.4</v>
      </c>
      <c r="H781" s="2">
        <v>93.837999999999994</v>
      </c>
    </row>
    <row r="782" spans="1:8">
      <c r="A782" s="2" t="s">
        <v>154</v>
      </c>
      <c r="B782" s="2" t="s">
        <v>70</v>
      </c>
      <c r="C782" s="2" t="s">
        <v>166</v>
      </c>
      <c r="D782" s="8">
        <f>DATE(2013,4,1)</f>
        <v>41365</v>
      </c>
      <c r="E782" s="2">
        <v>99.238</v>
      </c>
      <c r="F782" s="2" t="s">
        <v>156</v>
      </c>
      <c r="G782" s="2">
        <v>5.3</v>
      </c>
      <c r="H782" s="2">
        <v>93.938000000000002</v>
      </c>
    </row>
    <row r="783" spans="1:8">
      <c r="A783" s="2" t="s">
        <v>154</v>
      </c>
      <c r="B783" s="2" t="s">
        <v>70</v>
      </c>
      <c r="C783" s="2" t="s">
        <v>166</v>
      </c>
      <c r="D783" s="8">
        <f>DATE(2013,5,1)</f>
        <v>41395</v>
      </c>
      <c r="E783" s="2">
        <v>99.238</v>
      </c>
      <c r="F783" s="2" t="s">
        <v>156</v>
      </c>
      <c r="G783" s="2">
        <v>5.3</v>
      </c>
      <c r="H783" s="2">
        <v>93.938000000000002</v>
      </c>
    </row>
    <row r="784" spans="1:8">
      <c r="A784" s="2" t="s">
        <v>154</v>
      </c>
      <c r="B784" s="2" t="s">
        <v>70</v>
      </c>
      <c r="C784" s="2" t="s">
        <v>166</v>
      </c>
      <c r="D784" s="8">
        <f>DATE(2013,6,3)</f>
        <v>41428</v>
      </c>
      <c r="E784" s="2">
        <v>99.238</v>
      </c>
      <c r="F784" s="2" t="s">
        <v>156</v>
      </c>
      <c r="G784" s="2">
        <v>5.45</v>
      </c>
      <c r="H784" s="2">
        <v>93.787999999999997</v>
      </c>
    </row>
    <row r="785" spans="1:8">
      <c r="A785" s="2" t="s">
        <v>154</v>
      </c>
      <c r="B785" s="2" t="s">
        <v>70</v>
      </c>
      <c r="C785" s="2" t="s">
        <v>166</v>
      </c>
      <c r="D785" s="8">
        <f>DATE(2013,7,1)</f>
        <v>41456</v>
      </c>
      <c r="E785" s="2">
        <v>99.238</v>
      </c>
      <c r="F785" s="2" t="s">
        <v>156</v>
      </c>
      <c r="G785" s="2">
        <v>5.4</v>
      </c>
      <c r="H785" s="2">
        <v>93.837999999999994</v>
      </c>
    </row>
    <row r="786" spans="1:8">
      <c r="A786" s="2" t="s">
        <v>154</v>
      </c>
      <c r="B786" s="2" t="s">
        <v>70</v>
      </c>
      <c r="C786" s="2" t="s">
        <v>166</v>
      </c>
      <c r="D786" s="8">
        <f>DATE(2013,8,1)</f>
        <v>41487</v>
      </c>
      <c r="E786" s="2">
        <v>99.238</v>
      </c>
      <c r="F786" s="2" t="s">
        <v>156</v>
      </c>
      <c r="G786" s="2">
        <v>5.3</v>
      </c>
      <c r="H786" s="2">
        <v>93.938000000000002</v>
      </c>
    </row>
    <row r="787" spans="1:8">
      <c r="A787" s="2" t="s">
        <v>154</v>
      </c>
      <c r="B787" s="2" t="s">
        <v>70</v>
      </c>
      <c r="C787" s="2" t="s">
        <v>166</v>
      </c>
      <c r="D787" s="8">
        <f>DATE(2013,9,2)</f>
        <v>41519</v>
      </c>
      <c r="E787" s="2">
        <v>99.238</v>
      </c>
      <c r="F787" s="2" t="s">
        <v>156</v>
      </c>
      <c r="G787" s="2">
        <v>5.4</v>
      </c>
      <c r="H787" s="2">
        <v>93.837999999999994</v>
      </c>
    </row>
    <row r="788" spans="1:8">
      <c r="A788" s="2" t="s">
        <v>154</v>
      </c>
      <c r="B788" s="2" t="s">
        <v>70</v>
      </c>
      <c r="C788" s="2" t="s">
        <v>166</v>
      </c>
      <c r="D788" s="8">
        <f>DATE(2013,10,1)</f>
        <v>41548</v>
      </c>
      <c r="E788" s="2">
        <v>99.238</v>
      </c>
      <c r="F788" s="2" t="s">
        <v>156</v>
      </c>
      <c r="G788" s="2">
        <v>5.6</v>
      </c>
      <c r="H788" s="2">
        <v>93.638000000000005</v>
      </c>
    </row>
    <row r="789" spans="1:8">
      <c r="A789" s="2" t="s">
        <v>154</v>
      </c>
      <c r="B789" s="2" t="s">
        <v>70</v>
      </c>
      <c r="C789" s="2" t="s">
        <v>166</v>
      </c>
      <c r="D789" s="8">
        <f>DATE(2013,11,4)</f>
        <v>41582</v>
      </c>
      <c r="E789" s="2">
        <v>99.238</v>
      </c>
      <c r="F789" s="2" t="s">
        <v>156</v>
      </c>
      <c r="G789" s="2">
        <v>5.95</v>
      </c>
      <c r="H789" s="2">
        <v>93.287999999999997</v>
      </c>
    </row>
    <row r="790" spans="1:8">
      <c r="A790" s="2" t="s">
        <v>154</v>
      </c>
      <c r="B790" s="2" t="s">
        <v>70</v>
      </c>
      <c r="C790" s="2" t="s">
        <v>166</v>
      </c>
      <c r="D790" s="8">
        <f>DATE(2013,12,2)</f>
        <v>41610</v>
      </c>
      <c r="E790" s="2">
        <v>99.238</v>
      </c>
      <c r="F790" s="2" t="s">
        <v>156</v>
      </c>
      <c r="G790" s="2">
        <v>5.45</v>
      </c>
      <c r="H790" s="2">
        <v>93.787999999999997</v>
      </c>
    </row>
    <row r="791" spans="1:8">
      <c r="A791" s="2" t="s">
        <v>154</v>
      </c>
      <c r="B791" s="2" t="s">
        <v>70</v>
      </c>
      <c r="C791" s="2" t="s">
        <v>166</v>
      </c>
      <c r="D791" s="8">
        <f>DATE(2014,1,1)</f>
        <v>41640</v>
      </c>
      <c r="E791" s="2">
        <v>99.238</v>
      </c>
      <c r="F791" s="2" t="s">
        <v>156</v>
      </c>
      <c r="G791" s="2">
        <v>5.4</v>
      </c>
      <c r="H791" s="2">
        <v>93.837999999999994</v>
      </c>
    </row>
    <row r="792" spans="1:8">
      <c r="A792" s="2" t="s">
        <v>154</v>
      </c>
      <c r="B792" s="2" t="s">
        <v>70</v>
      </c>
      <c r="C792" s="2" t="s">
        <v>166</v>
      </c>
      <c r="D792" s="8">
        <f>DATE(2014,2,1)</f>
        <v>41671</v>
      </c>
      <c r="E792" s="2">
        <v>99.238</v>
      </c>
      <c r="F792" s="2" t="s">
        <v>156</v>
      </c>
      <c r="G792" s="2">
        <v>5.5</v>
      </c>
      <c r="H792" s="2">
        <v>93.738</v>
      </c>
    </row>
    <row r="793" spans="1:8">
      <c r="A793" s="2" t="s">
        <v>154</v>
      </c>
      <c r="B793" s="2" t="s">
        <v>70</v>
      </c>
      <c r="C793" s="2" t="s">
        <v>166</v>
      </c>
      <c r="D793" s="8">
        <f>DATE(2014,3,1)</f>
        <v>41699</v>
      </c>
      <c r="E793" s="2">
        <v>99.238</v>
      </c>
      <c r="F793" s="2" t="s">
        <v>156</v>
      </c>
      <c r="G793" s="2">
        <v>5.45</v>
      </c>
      <c r="H793" s="2">
        <v>93.787999999999997</v>
      </c>
    </row>
    <row r="794" spans="1:8">
      <c r="A794" s="2" t="s">
        <v>154</v>
      </c>
      <c r="B794" s="2" t="s">
        <v>70</v>
      </c>
      <c r="C794" s="2" t="s">
        <v>166</v>
      </c>
      <c r="D794" s="8">
        <f>DATE(2014,4,1)</f>
        <v>41730</v>
      </c>
      <c r="E794" s="2">
        <v>99.238</v>
      </c>
      <c r="F794" s="2" t="s">
        <v>156</v>
      </c>
      <c r="G794" s="2">
        <v>5.5</v>
      </c>
      <c r="H794" s="2">
        <v>93.738</v>
      </c>
    </row>
    <row r="795" spans="1:8">
      <c r="A795" s="2" t="s">
        <v>154</v>
      </c>
      <c r="B795" s="2" t="s">
        <v>70</v>
      </c>
      <c r="C795" s="2" t="s">
        <v>166</v>
      </c>
      <c r="D795" s="8">
        <f>DATE(2014,5,1)</f>
        <v>41760</v>
      </c>
      <c r="E795" s="2">
        <v>99.238</v>
      </c>
      <c r="F795" s="2" t="s">
        <v>156</v>
      </c>
      <c r="G795" s="2">
        <v>5.6</v>
      </c>
      <c r="H795" s="2">
        <v>93.638000000000005</v>
      </c>
    </row>
    <row r="796" spans="1:8">
      <c r="A796" s="2" t="s">
        <v>154</v>
      </c>
      <c r="B796" s="2" t="s">
        <v>70</v>
      </c>
      <c r="C796" s="2" t="s">
        <v>166</v>
      </c>
      <c r="D796" s="8">
        <f>DATE(2014,6,16)</f>
        <v>41806</v>
      </c>
      <c r="E796" s="2">
        <v>99.238</v>
      </c>
      <c r="F796" s="2" t="s">
        <v>156</v>
      </c>
      <c r="G796" s="2">
        <v>5.36</v>
      </c>
      <c r="H796" s="2">
        <v>93.878</v>
      </c>
    </row>
    <row r="797" spans="1:8">
      <c r="A797" s="2" t="s">
        <v>154</v>
      </c>
      <c r="B797" s="2" t="s">
        <v>70</v>
      </c>
      <c r="C797" s="2" t="s">
        <v>166</v>
      </c>
      <c r="D797" s="8">
        <f>DATE(2014,7,1)</f>
        <v>41821</v>
      </c>
      <c r="E797" s="2">
        <v>99.238</v>
      </c>
      <c r="F797" s="2" t="s">
        <v>156</v>
      </c>
      <c r="G797" s="2">
        <v>5.3</v>
      </c>
      <c r="H797" s="2">
        <v>93.938000000000002</v>
      </c>
    </row>
    <row r="798" spans="1:8">
      <c r="A798" s="2" t="s">
        <v>154</v>
      </c>
      <c r="B798" s="2" t="s">
        <v>70</v>
      </c>
      <c r="C798" s="2" t="s">
        <v>166</v>
      </c>
      <c r="D798" s="8">
        <f>DATE(2014,8,1)</f>
        <v>41852</v>
      </c>
      <c r="E798" s="2">
        <v>99.238</v>
      </c>
      <c r="F798" s="2" t="s">
        <v>156</v>
      </c>
      <c r="G798" s="2">
        <v>5.3</v>
      </c>
      <c r="H798" s="2">
        <v>93.938000000000002</v>
      </c>
    </row>
    <row r="799" spans="1:8">
      <c r="A799" s="2" t="s">
        <v>154</v>
      </c>
      <c r="B799" s="2" t="s">
        <v>70</v>
      </c>
      <c r="C799" s="2" t="s">
        <v>166</v>
      </c>
      <c r="D799" s="8">
        <f>DATE(2014,9,1)</f>
        <v>41883</v>
      </c>
      <c r="E799" s="2">
        <v>99.238</v>
      </c>
      <c r="F799" s="2" t="s">
        <v>156</v>
      </c>
      <c r="G799" s="2">
        <v>5.5</v>
      </c>
      <c r="H799" s="2">
        <v>93.738</v>
      </c>
    </row>
    <row r="800" spans="1:8">
      <c r="A800" s="2" t="s">
        <v>154</v>
      </c>
      <c r="B800" s="2" t="s">
        <v>70</v>
      </c>
      <c r="C800" s="2" t="s">
        <v>166</v>
      </c>
      <c r="D800" s="8">
        <f>DATE(2014,10,1)</f>
        <v>41913</v>
      </c>
      <c r="E800" s="2">
        <v>99.238</v>
      </c>
      <c r="F800" s="2" t="s">
        <v>156</v>
      </c>
      <c r="G800" s="2">
        <v>5.8</v>
      </c>
      <c r="H800" s="2">
        <v>93.438000000000002</v>
      </c>
    </row>
    <row r="801" spans="1:8">
      <c r="A801" s="2" t="s">
        <v>154</v>
      </c>
      <c r="B801" s="2" t="s">
        <v>70</v>
      </c>
      <c r="C801" s="2" t="s">
        <v>166</v>
      </c>
      <c r="D801" s="8">
        <f>DATE(2014,11,1)</f>
        <v>41944</v>
      </c>
      <c r="E801" s="2">
        <v>99.238</v>
      </c>
      <c r="F801" s="2" t="s">
        <v>156</v>
      </c>
      <c r="G801" s="2">
        <v>5.6</v>
      </c>
      <c r="H801" s="2">
        <v>93.638000000000005</v>
      </c>
    </row>
    <row r="802" spans="1:8">
      <c r="A802" s="2" t="s">
        <v>154</v>
      </c>
      <c r="B802" s="2" t="s">
        <v>70</v>
      </c>
      <c r="C802" s="2" t="s">
        <v>166</v>
      </c>
      <c r="D802" s="8">
        <f>DATE(2014,12,1)</f>
        <v>41974</v>
      </c>
      <c r="E802" s="2">
        <v>99.238</v>
      </c>
      <c r="F802" s="2" t="s">
        <v>156</v>
      </c>
      <c r="G802" s="2">
        <v>5.5</v>
      </c>
      <c r="H802" s="2">
        <v>93.738</v>
      </c>
    </row>
    <row r="803" spans="1:8">
      <c r="A803" s="2" t="s">
        <v>154</v>
      </c>
      <c r="B803" s="2" t="s">
        <v>70</v>
      </c>
      <c r="C803" s="2" t="s">
        <v>166</v>
      </c>
      <c r="D803" s="8">
        <f>DATE(2015,1,1)</f>
        <v>42005</v>
      </c>
      <c r="E803" s="2">
        <v>99.238</v>
      </c>
      <c r="F803" s="2" t="s">
        <v>156</v>
      </c>
      <c r="G803" s="2">
        <v>5.2</v>
      </c>
      <c r="H803" s="2">
        <v>94.037999999999997</v>
      </c>
    </row>
    <row r="804" spans="1:8">
      <c r="A804" s="2" t="s">
        <v>154</v>
      </c>
      <c r="B804" s="2" t="s">
        <v>70</v>
      </c>
      <c r="C804" s="2" t="s">
        <v>166</v>
      </c>
      <c r="D804" s="8">
        <f>DATE(2015,2,1)</f>
        <v>42036</v>
      </c>
      <c r="E804" s="2">
        <v>99.238</v>
      </c>
      <c r="F804" s="2" t="s">
        <v>156</v>
      </c>
      <c r="G804" s="2">
        <v>5.5</v>
      </c>
      <c r="H804" s="2">
        <v>93.738</v>
      </c>
    </row>
    <row r="805" spans="1:8">
      <c r="A805" s="2" t="s">
        <v>154</v>
      </c>
      <c r="B805" s="2" t="s">
        <v>70</v>
      </c>
      <c r="C805" s="2" t="s">
        <v>166</v>
      </c>
      <c r="D805" s="8">
        <f>DATE(2015,3,1)</f>
        <v>42064</v>
      </c>
      <c r="E805" s="2">
        <v>99.238</v>
      </c>
      <c r="F805" s="2" t="s">
        <v>156</v>
      </c>
      <c r="G805" s="2">
        <v>5.6</v>
      </c>
      <c r="H805" s="2">
        <v>93.638000000000005</v>
      </c>
    </row>
    <row r="806" spans="1:8">
      <c r="A806" s="2" t="s">
        <v>154</v>
      </c>
      <c r="B806" s="2" t="s">
        <v>70</v>
      </c>
      <c r="C806" s="2" t="s">
        <v>166</v>
      </c>
      <c r="D806" s="8">
        <f>DATE(2015,4,1)</f>
        <v>42095</v>
      </c>
      <c r="E806" s="2">
        <v>99.238</v>
      </c>
      <c r="F806" s="2" t="s">
        <v>156</v>
      </c>
      <c r="G806" s="2">
        <v>5.8</v>
      </c>
      <c r="H806" s="2">
        <v>93.438000000000002</v>
      </c>
    </row>
    <row r="807" spans="1:8">
      <c r="A807" s="2" t="s">
        <v>154</v>
      </c>
      <c r="B807" s="2" t="s">
        <v>70</v>
      </c>
      <c r="C807" s="2" t="s">
        <v>166</v>
      </c>
      <c r="D807" s="8">
        <f>DATE(2015,5,1)</f>
        <v>42125</v>
      </c>
      <c r="E807" s="2">
        <v>99.238</v>
      </c>
      <c r="F807" s="2" t="s">
        <v>156</v>
      </c>
      <c r="G807" s="2">
        <v>5.7</v>
      </c>
      <c r="H807" s="2">
        <v>93.537999999999997</v>
      </c>
    </row>
    <row r="808" spans="1:8">
      <c r="A808" s="2" t="s">
        <v>154</v>
      </c>
      <c r="B808" s="2" t="s">
        <v>70</v>
      </c>
      <c r="C808" s="2" t="s">
        <v>166</v>
      </c>
      <c r="D808" s="8">
        <f>DATE(2015,6,1)</f>
        <v>42156</v>
      </c>
      <c r="E808" s="2">
        <v>99.238</v>
      </c>
      <c r="F808" s="2" t="s">
        <v>156</v>
      </c>
      <c r="G808" s="2">
        <v>5.45</v>
      </c>
      <c r="H808" s="2">
        <v>93.787999999999997</v>
      </c>
    </row>
    <row r="809" spans="1:8">
      <c r="A809" s="2" t="s">
        <v>154</v>
      </c>
      <c r="B809" s="2" t="s">
        <v>70</v>
      </c>
      <c r="C809" s="2" t="s">
        <v>166</v>
      </c>
      <c r="D809" s="8">
        <f>DATE(2015,7,1)</f>
        <v>42186</v>
      </c>
      <c r="E809" s="2">
        <v>99.238</v>
      </c>
      <c r="F809" s="2" t="s">
        <v>156</v>
      </c>
      <c r="G809" s="2">
        <v>4.8499999999999996</v>
      </c>
      <c r="H809" s="2">
        <v>94.388000000000005</v>
      </c>
    </row>
    <row r="810" spans="1:8">
      <c r="A810" s="2" t="s">
        <v>154</v>
      </c>
      <c r="B810" s="2" t="s">
        <v>70</v>
      </c>
      <c r="C810" s="2" t="s">
        <v>166</v>
      </c>
      <c r="D810" s="8">
        <f>DATE(2015,8,1)</f>
        <v>42217</v>
      </c>
      <c r="E810" s="2">
        <v>99.238</v>
      </c>
      <c r="F810" s="2" t="s">
        <v>156</v>
      </c>
      <c r="G810" s="2">
        <v>4.8</v>
      </c>
      <c r="H810" s="2">
        <v>94.438000000000002</v>
      </c>
    </row>
    <row r="811" spans="1:8">
      <c r="A811" s="2" t="s">
        <v>154</v>
      </c>
      <c r="B811" s="2" t="s">
        <v>70</v>
      </c>
      <c r="C811" s="2" t="s">
        <v>166</v>
      </c>
      <c r="D811" s="8">
        <f>DATE(2015,9,1)</f>
        <v>42248</v>
      </c>
      <c r="E811" s="2">
        <v>99.238</v>
      </c>
      <c r="F811" s="2" t="s">
        <v>156</v>
      </c>
      <c r="G811" s="2">
        <v>4.9000000000000004</v>
      </c>
      <c r="H811" s="2">
        <v>94.337999999999994</v>
      </c>
    </row>
    <row r="812" spans="1:8">
      <c r="A812" s="2" t="s">
        <v>154</v>
      </c>
      <c r="B812" s="2" t="s">
        <v>70</v>
      </c>
      <c r="C812" s="2" t="s">
        <v>166</v>
      </c>
      <c r="D812" s="8">
        <f>DATE(2015,10,1)</f>
        <v>42278</v>
      </c>
      <c r="E812" s="2">
        <v>99.238</v>
      </c>
      <c r="F812" s="2" t="s">
        <v>156</v>
      </c>
      <c r="G812" s="2">
        <v>4.8</v>
      </c>
      <c r="H812" s="2">
        <v>94.438000000000002</v>
      </c>
    </row>
    <row r="813" spans="1:8">
      <c r="A813" s="2" t="s">
        <v>154</v>
      </c>
      <c r="B813" s="2" t="s">
        <v>70</v>
      </c>
      <c r="C813" s="2" t="s">
        <v>166</v>
      </c>
      <c r="D813" s="8">
        <f>DATE(2015,11,1)</f>
        <v>42309</v>
      </c>
      <c r="E813" s="2">
        <v>99.238</v>
      </c>
      <c r="F813" s="2" t="s">
        <v>156</v>
      </c>
      <c r="G813" s="2">
        <v>5.0999999999999996</v>
      </c>
      <c r="H813" s="2">
        <v>94.138000000000005</v>
      </c>
    </row>
    <row r="814" spans="1:8">
      <c r="A814" s="2" t="s">
        <v>154</v>
      </c>
      <c r="B814" s="2" t="s">
        <v>70</v>
      </c>
      <c r="C814" s="2" t="s">
        <v>166</v>
      </c>
      <c r="D814" s="8">
        <f>DATE(2015,12,1)</f>
        <v>42339</v>
      </c>
      <c r="E814" s="2">
        <v>99.238</v>
      </c>
      <c r="F814" s="2" t="s">
        <v>156</v>
      </c>
      <c r="G814" s="2">
        <v>5.25</v>
      </c>
      <c r="H814" s="2">
        <v>93.988</v>
      </c>
    </row>
    <row r="815" spans="1:8">
      <c r="A815" s="2" t="s">
        <v>154</v>
      </c>
      <c r="B815" s="2" t="s">
        <v>70</v>
      </c>
      <c r="C815" s="2" t="s">
        <v>166</v>
      </c>
      <c r="D815" s="8">
        <f>DATE(2016,1,1)</f>
        <v>42370</v>
      </c>
      <c r="E815" s="2">
        <v>99.238</v>
      </c>
      <c r="F815" s="2" t="s">
        <v>156</v>
      </c>
      <c r="G815" s="2">
        <v>5.5</v>
      </c>
      <c r="H815" s="2">
        <v>93.738</v>
      </c>
    </row>
    <row r="816" spans="1:8">
      <c r="A816" s="2" t="s">
        <v>154</v>
      </c>
      <c r="B816" s="2" t="s">
        <v>70</v>
      </c>
      <c r="C816" s="2" t="s">
        <v>166</v>
      </c>
      <c r="D816" s="8">
        <f>DATE(2016,2,1)</f>
        <v>42401</v>
      </c>
      <c r="E816" s="2">
        <v>99.238</v>
      </c>
      <c r="F816" s="2" t="s">
        <v>156</v>
      </c>
      <c r="G816" s="2">
        <v>5.6</v>
      </c>
      <c r="H816" s="2">
        <v>93.638000000000005</v>
      </c>
    </row>
    <row r="817" spans="1:8">
      <c r="A817" s="2" t="s">
        <v>154</v>
      </c>
      <c r="B817" s="2" t="s">
        <v>70</v>
      </c>
      <c r="C817" s="2" t="s">
        <v>166</v>
      </c>
      <c r="D817" s="8">
        <f>DATE(2016,3,1)</f>
        <v>42430</v>
      </c>
      <c r="E817" s="2">
        <v>99.238</v>
      </c>
      <c r="F817" s="2" t="s">
        <v>156</v>
      </c>
      <c r="G817" s="2">
        <v>5.55</v>
      </c>
      <c r="H817" s="2">
        <v>93.688000000000002</v>
      </c>
    </row>
    <row r="818" spans="1:8">
      <c r="A818" s="2" t="s">
        <v>154</v>
      </c>
      <c r="B818" s="2" t="s">
        <v>70</v>
      </c>
      <c r="C818" s="2" t="s">
        <v>166</v>
      </c>
      <c r="D818" s="8">
        <f>DATE(2016,4,1)</f>
        <v>42461</v>
      </c>
      <c r="E818" s="2">
        <v>99.238</v>
      </c>
      <c r="F818" s="2" t="s">
        <v>156</v>
      </c>
      <c r="G818" s="2">
        <v>5.55</v>
      </c>
      <c r="H818" s="2">
        <v>93.688000000000002</v>
      </c>
    </row>
    <row r="819" spans="1:8">
      <c r="A819" s="2" t="s">
        <v>154</v>
      </c>
      <c r="B819" s="2" t="s">
        <v>70</v>
      </c>
      <c r="C819" s="2" t="s">
        <v>166</v>
      </c>
      <c r="D819" s="8">
        <f>DATE(2016,5,1)</f>
        <v>42491</v>
      </c>
      <c r="E819" s="2">
        <v>99.238</v>
      </c>
      <c r="F819" s="2" t="s">
        <v>156</v>
      </c>
      <c r="G819" s="2">
        <v>5.6</v>
      </c>
      <c r="H819" s="2">
        <v>93.638000000000005</v>
      </c>
    </row>
    <row r="820" spans="1:8">
      <c r="A820" s="2" t="s">
        <v>154</v>
      </c>
      <c r="B820" s="2" t="s">
        <v>70</v>
      </c>
      <c r="C820" s="2" t="s">
        <v>166</v>
      </c>
      <c r="D820" s="8">
        <f>DATE(2016,6,1)</f>
        <v>42522</v>
      </c>
      <c r="E820" s="2">
        <v>99.238</v>
      </c>
      <c r="F820" s="2" t="s">
        <v>156</v>
      </c>
      <c r="G820" s="2">
        <v>5.4</v>
      </c>
      <c r="H820" s="2">
        <v>93.837999999999994</v>
      </c>
    </row>
    <row r="821" spans="1:8">
      <c r="A821" s="2" t="s">
        <v>154</v>
      </c>
      <c r="B821" s="2" t="s">
        <v>70</v>
      </c>
      <c r="C821" s="2" t="s">
        <v>166</v>
      </c>
      <c r="D821" s="8">
        <f>DATE(2016,7,1)</f>
        <v>42552</v>
      </c>
      <c r="E821" s="2">
        <v>99.238</v>
      </c>
      <c r="F821" s="2" t="s">
        <v>156</v>
      </c>
      <c r="G821" s="2">
        <v>5.6</v>
      </c>
      <c r="H821" s="2">
        <v>93.638000000000005</v>
      </c>
    </row>
    <row r="822" spans="1:8">
      <c r="A822" s="2" t="s">
        <v>154</v>
      </c>
      <c r="B822" s="2" t="s">
        <v>70</v>
      </c>
      <c r="C822" s="2" t="s">
        <v>166</v>
      </c>
      <c r="D822" s="8">
        <f>DATE(2016,8,1)</f>
        <v>42583</v>
      </c>
      <c r="E822" s="2">
        <v>99.238</v>
      </c>
      <c r="F822" s="2" t="s">
        <v>156</v>
      </c>
      <c r="G822" s="2">
        <v>5.3</v>
      </c>
      <c r="H822" s="2">
        <v>93.938000000000002</v>
      </c>
    </row>
    <row r="823" spans="1:8">
      <c r="A823" s="2" t="s">
        <v>154</v>
      </c>
      <c r="B823" s="2" t="s">
        <v>70</v>
      </c>
      <c r="C823" s="2" t="s">
        <v>166</v>
      </c>
      <c r="D823" s="8">
        <f>DATE(2016,9,1)</f>
        <v>42614</v>
      </c>
      <c r="E823" s="2">
        <v>99.238</v>
      </c>
      <c r="F823" s="2" t="s">
        <v>156</v>
      </c>
      <c r="G823" s="2">
        <v>5.4</v>
      </c>
      <c r="H823" s="2">
        <v>93.837999999999994</v>
      </c>
    </row>
    <row r="824" spans="1:8">
      <c r="A824" s="2" t="s">
        <v>154</v>
      </c>
      <c r="B824" s="2" t="s">
        <v>70</v>
      </c>
      <c r="C824" s="2" t="s">
        <v>166</v>
      </c>
      <c r="D824" s="8">
        <f>DATE(2016,10,1)</f>
        <v>42644</v>
      </c>
      <c r="E824" s="2">
        <v>99.238</v>
      </c>
      <c r="F824" s="2" t="s">
        <v>156</v>
      </c>
      <c r="G824" s="2">
        <v>5.6</v>
      </c>
      <c r="H824" s="2">
        <v>93.638000000000005</v>
      </c>
    </row>
    <row r="825" spans="1:8">
      <c r="A825" s="2" t="s">
        <v>154</v>
      </c>
      <c r="B825" s="2" t="s">
        <v>70</v>
      </c>
      <c r="C825" s="2" t="s">
        <v>166</v>
      </c>
      <c r="D825" s="8">
        <f>DATE(2016,11,1)</f>
        <v>42675</v>
      </c>
      <c r="E825" s="2">
        <v>99.238</v>
      </c>
      <c r="F825" s="2" t="s">
        <v>156</v>
      </c>
      <c r="G825" s="2">
        <v>5.6</v>
      </c>
      <c r="H825" s="2">
        <v>93.638000000000005</v>
      </c>
    </row>
    <row r="826" spans="1:8">
      <c r="A826" s="2" t="s">
        <v>154</v>
      </c>
      <c r="B826" s="2" t="s">
        <v>70</v>
      </c>
      <c r="C826" s="2" t="s">
        <v>166</v>
      </c>
      <c r="D826" s="8">
        <f>DATE(2016,12,1)</f>
        <v>42705</v>
      </c>
      <c r="E826" s="2">
        <v>99.238</v>
      </c>
      <c r="F826" s="2" t="s">
        <v>156</v>
      </c>
      <c r="G826" s="2">
        <v>4.9000000000000004</v>
      </c>
      <c r="H826" s="2">
        <v>94.337999999999994</v>
      </c>
    </row>
    <row r="827" spans="1:8">
      <c r="A827" s="2" t="s">
        <v>154</v>
      </c>
      <c r="B827" s="2" t="s">
        <v>83</v>
      </c>
      <c r="C827" s="2" t="s">
        <v>167</v>
      </c>
      <c r="D827" s="8">
        <f>DATE(2014,5,27)</f>
        <v>41786</v>
      </c>
      <c r="E827" s="2">
        <v>66.918000000000006</v>
      </c>
      <c r="F827" s="2" t="s">
        <v>156</v>
      </c>
      <c r="G827" s="2">
        <v>3.11</v>
      </c>
      <c r="H827" s="2">
        <v>63.808</v>
      </c>
    </row>
    <row r="828" spans="1:8">
      <c r="A828" s="2" t="s">
        <v>154</v>
      </c>
      <c r="B828" s="2" t="s">
        <v>83</v>
      </c>
      <c r="C828" s="2" t="s">
        <v>167</v>
      </c>
      <c r="D828" s="8">
        <f>DATE(2014,11,6)</f>
        <v>41949</v>
      </c>
      <c r="E828" s="2">
        <v>66.918000000000006</v>
      </c>
      <c r="F828" s="2" t="s">
        <v>156</v>
      </c>
      <c r="G828" s="2">
        <v>4.45</v>
      </c>
      <c r="H828" s="2">
        <v>62.468000000000004</v>
      </c>
    </row>
    <row r="829" spans="1:8">
      <c r="A829" s="2" t="s">
        <v>154</v>
      </c>
      <c r="B829" s="2" t="s">
        <v>83</v>
      </c>
      <c r="C829" s="2" t="s">
        <v>167</v>
      </c>
      <c r="D829" s="8">
        <f>DATE(2015,2,9)</f>
        <v>42044</v>
      </c>
      <c r="E829" s="2">
        <v>66.918000000000006</v>
      </c>
      <c r="F829" s="2" t="s">
        <v>156</v>
      </c>
      <c r="G829" s="2">
        <v>3.53</v>
      </c>
      <c r="H829" s="2">
        <v>63.387999999999998</v>
      </c>
    </row>
    <row r="830" spans="1:8">
      <c r="A830" s="2" t="s">
        <v>154</v>
      </c>
      <c r="B830" s="2" t="s">
        <v>83</v>
      </c>
      <c r="C830" s="2" t="s">
        <v>167</v>
      </c>
      <c r="D830" s="8">
        <f>DATE(2015,3,19)</f>
        <v>42082</v>
      </c>
      <c r="E830" s="2">
        <v>66.918000000000006</v>
      </c>
      <c r="F830" s="2" t="s">
        <v>156</v>
      </c>
      <c r="G830" s="2">
        <v>3.67</v>
      </c>
      <c r="H830" s="2">
        <v>63.247999999999998</v>
      </c>
    </row>
    <row r="831" spans="1:8">
      <c r="A831" s="2" t="s">
        <v>154</v>
      </c>
      <c r="B831" s="2" t="s">
        <v>83</v>
      </c>
      <c r="C831" s="2" t="s">
        <v>167</v>
      </c>
      <c r="D831" s="8">
        <f>DATE(2015,4,17)</f>
        <v>42111</v>
      </c>
      <c r="E831" s="2">
        <v>66.918000000000006</v>
      </c>
      <c r="F831" s="2" t="s">
        <v>156</v>
      </c>
      <c r="G831" s="2">
        <v>3.72</v>
      </c>
      <c r="H831" s="2">
        <v>63.198</v>
      </c>
    </row>
    <row r="832" spans="1:8">
      <c r="A832" s="2" t="s">
        <v>154</v>
      </c>
      <c r="B832" s="2" t="s">
        <v>83</v>
      </c>
      <c r="C832" s="2" t="s">
        <v>167</v>
      </c>
      <c r="D832" s="8">
        <f>DATE(2015,5,21)</f>
        <v>42145</v>
      </c>
      <c r="E832" s="2">
        <v>66.918000000000006</v>
      </c>
      <c r="F832" s="2" t="s">
        <v>156</v>
      </c>
      <c r="G832" s="2">
        <v>3.38</v>
      </c>
      <c r="H832" s="2">
        <v>63.537999999999997</v>
      </c>
    </row>
    <row r="833" spans="1:8">
      <c r="A833" s="2" t="s">
        <v>154</v>
      </c>
      <c r="B833" s="2" t="s">
        <v>83</v>
      </c>
      <c r="C833" s="2" t="s">
        <v>167</v>
      </c>
      <c r="D833" s="8">
        <f>DATE(2015,6,18)</f>
        <v>42173</v>
      </c>
      <c r="E833" s="2">
        <v>66.918000000000006</v>
      </c>
      <c r="F833" s="2" t="s">
        <v>156</v>
      </c>
      <c r="G833" s="2">
        <v>2.67</v>
      </c>
      <c r="H833" s="2">
        <v>64.248000000000005</v>
      </c>
    </row>
    <row r="834" spans="1:8">
      <c r="A834" s="2" t="s">
        <v>154</v>
      </c>
      <c r="B834" s="2" t="s">
        <v>83</v>
      </c>
      <c r="C834" s="2" t="s">
        <v>167</v>
      </c>
      <c r="D834" s="8">
        <f>DATE(2015,7,30)</f>
        <v>42215</v>
      </c>
      <c r="E834" s="2">
        <v>66.918000000000006</v>
      </c>
      <c r="F834" s="2" t="s">
        <v>156</v>
      </c>
      <c r="G834" s="2">
        <v>2.77</v>
      </c>
      <c r="H834" s="2">
        <v>64.147999999999996</v>
      </c>
    </row>
    <row r="835" spans="1:8">
      <c r="A835" s="2" t="s">
        <v>154</v>
      </c>
      <c r="B835" s="2" t="s">
        <v>83</v>
      </c>
      <c r="C835" s="2" t="s">
        <v>167</v>
      </c>
      <c r="D835" s="8">
        <f>DATE(2015,9,2)</f>
        <v>42249</v>
      </c>
      <c r="E835" s="2">
        <v>66.918000000000006</v>
      </c>
      <c r="F835" s="2" t="s">
        <v>156</v>
      </c>
      <c r="G835" s="2">
        <v>3.35</v>
      </c>
      <c r="H835" s="2">
        <v>63.567999999999998</v>
      </c>
    </row>
    <row r="836" spans="1:8">
      <c r="A836" s="2" t="s">
        <v>154</v>
      </c>
      <c r="B836" s="2" t="s">
        <v>83</v>
      </c>
      <c r="C836" s="2" t="s">
        <v>167</v>
      </c>
      <c r="D836" s="8">
        <f>DATE(2015,10,13)</f>
        <v>42290</v>
      </c>
      <c r="E836" s="2">
        <v>66.918000000000006</v>
      </c>
      <c r="F836" s="2" t="s">
        <v>156</v>
      </c>
      <c r="G836" s="2">
        <v>3.42</v>
      </c>
      <c r="H836" s="2">
        <v>63.497999999999998</v>
      </c>
    </row>
    <row r="837" spans="1:8">
      <c r="A837" s="2" t="s">
        <v>154</v>
      </c>
      <c r="B837" s="2" t="s">
        <v>83</v>
      </c>
      <c r="C837" s="2" t="s">
        <v>167</v>
      </c>
      <c r="D837" s="8">
        <f>DATE(2015,11,9)</f>
        <v>42317</v>
      </c>
      <c r="E837" s="2">
        <v>66.918000000000006</v>
      </c>
      <c r="F837" s="2" t="s">
        <v>156</v>
      </c>
      <c r="G837" s="2">
        <v>3.54</v>
      </c>
      <c r="H837" s="2">
        <v>63.378</v>
      </c>
    </row>
    <row r="838" spans="1:8">
      <c r="A838" s="2" t="s">
        <v>154</v>
      </c>
      <c r="B838" s="2" t="s">
        <v>83</v>
      </c>
      <c r="C838" s="2" t="s">
        <v>167</v>
      </c>
      <c r="D838" s="8">
        <f>DATE(2015,12,17)</f>
        <v>42355</v>
      </c>
      <c r="E838" s="2">
        <v>66.918000000000006</v>
      </c>
      <c r="F838" s="2" t="s">
        <v>156</v>
      </c>
      <c r="G838" s="2">
        <v>3.79</v>
      </c>
      <c r="H838" s="2">
        <v>63.128</v>
      </c>
    </row>
    <row r="839" spans="1:8">
      <c r="A839" s="2" t="s">
        <v>154</v>
      </c>
      <c r="B839" s="2" t="s">
        <v>83</v>
      </c>
      <c r="C839" s="2" t="s">
        <v>167</v>
      </c>
      <c r="D839" s="8">
        <f>DATE(2016,1,15)</f>
        <v>42384</v>
      </c>
      <c r="E839" s="2">
        <v>66.918000000000006</v>
      </c>
      <c r="F839" s="2" t="s">
        <v>156</v>
      </c>
      <c r="G839" s="2">
        <v>3.77</v>
      </c>
      <c r="H839" s="2">
        <v>63.148000000000003</v>
      </c>
    </row>
    <row r="840" spans="1:8">
      <c r="A840" s="2" t="s">
        <v>154</v>
      </c>
      <c r="B840" s="2" t="s">
        <v>83</v>
      </c>
      <c r="C840" s="2" t="s">
        <v>167</v>
      </c>
      <c r="D840" s="8">
        <f>DATE(2016,2,10)</f>
        <v>42410</v>
      </c>
      <c r="E840" s="2">
        <v>66.918000000000006</v>
      </c>
      <c r="F840" s="2" t="s">
        <v>156</v>
      </c>
      <c r="G840" s="2">
        <v>3.8</v>
      </c>
      <c r="H840" s="2">
        <v>63.118000000000002</v>
      </c>
    </row>
    <row r="841" spans="1:8">
      <c r="A841" s="2" t="s">
        <v>154</v>
      </c>
      <c r="B841" s="2" t="s">
        <v>83</v>
      </c>
      <c r="C841" s="2" t="s">
        <v>167</v>
      </c>
      <c r="D841" s="8">
        <f>DATE(2016,3,9)</f>
        <v>42438</v>
      </c>
      <c r="E841" s="2">
        <v>66.918000000000006</v>
      </c>
      <c r="F841" s="2" t="s">
        <v>156</v>
      </c>
      <c r="G841" s="2">
        <v>3.33</v>
      </c>
      <c r="H841" s="2">
        <v>63.588000000000001</v>
      </c>
    </row>
    <row r="842" spans="1:8">
      <c r="A842" s="2" t="s">
        <v>154</v>
      </c>
      <c r="B842" s="2" t="s">
        <v>83</v>
      </c>
      <c r="C842" s="2" t="s">
        <v>167</v>
      </c>
      <c r="D842" s="8">
        <f>DATE(2016,4,7)</f>
        <v>42467</v>
      </c>
      <c r="E842" s="2">
        <v>66.918000000000006</v>
      </c>
      <c r="F842" s="2" t="s">
        <v>156</v>
      </c>
      <c r="G842" s="2">
        <v>3.7</v>
      </c>
      <c r="H842" s="2">
        <v>63.218000000000004</v>
      </c>
    </row>
    <row r="843" spans="1:8">
      <c r="A843" s="2" t="s">
        <v>154</v>
      </c>
      <c r="B843" s="2" t="s">
        <v>83</v>
      </c>
      <c r="C843" s="2" t="s">
        <v>167</v>
      </c>
      <c r="D843" s="8">
        <f>DATE(2016,5,6)</f>
        <v>42496</v>
      </c>
      <c r="E843" s="2">
        <v>66.918000000000006</v>
      </c>
      <c r="F843" s="2" t="s">
        <v>156</v>
      </c>
      <c r="G843" s="2">
        <v>3.59</v>
      </c>
      <c r="H843" s="2">
        <v>63.328000000000003</v>
      </c>
    </row>
    <row r="844" spans="1:8">
      <c r="A844" s="2" t="s">
        <v>154</v>
      </c>
      <c r="B844" s="2" t="s">
        <v>83</v>
      </c>
      <c r="C844" s="2" t="s">
        <v>167</v>
      </c>
      <c r="D844" s="8">
        <f>DATE(2016,6,10)</f>
        <v>42531</v>
      </c>
      <c r="E844" s="2">
        <v>66.918000000000006</v>
      </c>
      <c r="F844" s="2" t="s">
        <v>156</v>
      </c>
      <c r="G844" s="2">
        <v>3.8</v>
      </c>
      <c r="H844" s="2">
        <v>63.118000000000002</v>
      </c>
    </row>
    <row r="845" spans="1:8">
      <c r="A845" s="2" t="s">
        <v>154</v>
      </c>
      <c r="B845" s="2" t="s">
        <v>83</v>
      </c>
      <c r="C845" s="2" t="s">
        <v>167</v>
      </c>
      <c r="D845" s="8">
        <f>DATE(2016,7,8)</f>
        <v>42559</v>
      </c>
      <c r="E845" s="2">
        <v>66.918000000000006</v>
      </c>
      <c r="F845" s="2" t="s">
        <v>156</v>
      </c>
      <c r="G845" s="2">
        <v>2.7</v>
      </c>
      <c r="H845" s="2">
        <v>64.218000000000004</v>
      </c>
    </row>
    <row r="846" spans="1:8">
      <c r="A846" s="2" t="s">
        <v>154</v>
      </c>
      <c r="B846" s="2" t="s">
        <v>83</v>
      </c>
      <c r="C846" s="2" t="s">
        <v>167</v>
      </c>
      <c r="D846" s="8">
        <f>DATE(2016,8,4)</f>
        <v>42586</v>
      </c>
      <c r="E846" s="2">
        <v>66.918000000000006</v>
      </c>
      <c r="F846" s="2" t="s">
        <v>156</v>
      </c>
      <c r="G846" s="2">
        <v>2.7</v>
      </c>
      <c r="H846" s="2">
        <v>64.218000000000004</v>
      </c>
    </row>
    <row r="847" spans="1:8">
      <c r="A847" s="2" t="s">
        <v>154</v>
      </c>
      <c r="B847" s="2" t="s">
        <v>83</v>
      </c>
      <c r="C847" s="2" t="s">
        <v>167</v>
      </c>
      <c r="D847" s="8">
        <f>DATE(2016,9,8)</f>
        <v>42621</v>
      </c>
      <c r="E847" s="2">
        <v>66.918000000000006</v>
      </c>
      <c r="F847" s="2" t="s">
        <v>156</v>
      </c>
      <c r="G847" s="2">
        <v>3.29</v>
      </c>
      <c r="H847" s="2">
        <v>63.628</v>
      </c>
    </row>
    <row r="848" spans="1:8">
      <c r="A848" s="2" t="s">
        <v>154</v>
      </c>
      <c r="B848" s="2" t="s">
        <v>83</v>
      </c>
      <c r="C848" s="2" t="s">
        <v>167</v>
      </c>
      <c r="D848" s="8">
        <f>DATE(2016,10,7)</f>
        <v>42650</v>
      </c>
      <c r="E848" s="2">
        <v>66.918000000000006</v>
      </c>
      <c r="F848" s="2" t="s">
        <v>156</v>
      </c>
      <c r="G848" s="2">
        <v>3.41</v>
      </c>
      <c r="H848" s="2">
        <v>63.508000000000003</v>
      </c>
    </row>
    <row r="849" spans="1:8">
      <c r="A849" s="2" t="s">
        <v>154</v>
      </c>
      <c r="B849" s="2" t="s">
        <v>83</v>
      </c>
      <c r="C849" s="2" t="s">
        <v>167</v>
      </c>
      <c r="D849" s="8">
        <f>DATE(2016,11,15)</f>
        <v>42689</v>
      </c>
      <c r="E849" s="2">
        <v>66.918000000000006</v>
      </c>
      <c r="F849" s="2" t="s">
        <v>156</v>
      </c>
      <c r="G849" s="2">
        <v>3.6</v>
      </c>
      <c r="H849" s="2">
        <v>63.317999999999998</v>
      </c>
    </row>
    <row r="850" spans="1:8">
      <c r="A850" s="2" t="s">
        <v>154</v>
      </c>
      <c r="B850" s="2" t="s">
        <v>83</v>
      </c>
      <c r="C850" s="2" t="s">
        <v>167</v>
      </c>
      <c r="D850" s="8">
        <f>DATE(2016,12,12)</f>
        <v>42716</v>
      </c>
      <c r="E850" s="2">
        <v>66.918000000000006</v>
      </c>
      <c r="F850" s="2" t="s">
        <v>156</v>
      </c>
      <c r="G850" s="2">
        <v>3.61</v>
      </c>
      <c r="H850" s="2">
        <v>63.308</v>
      </c>
    </row>
    <row r="851" spans="1:8">
      <c r="A851" s="2" t="s">
        <v>154</v>
      </c>
      <c r="B851" s="2" t="s">
        <v>88</v>
      </c>
      <c r="C851" s="2" t="s">
        <v>168</v>
      </c>
      <c r="D851" s="8">
        <f>DATE(2014,5,28)</f>
        <v>41787</v>
      </c>
      <c r="E851" s="2">
        <v>72.826999999999998</v>
      </c>
      <c r="F851" s="2" t="s">
        <v>156</v>
      </c>
      <c r="G851" s="2">
        <v>1.85</v>
      </c>
      <c r="H851" s="2">
        <v>70.977000000000004</v>
      </c>
    </row>
    <row r="852" spans="1:8">
      <c r="A852" s="2" t="s">
        <v>154</v>
      </c>
      <c r="B852" s="2" t="s">
        <v>88</v>
      </c>
      <c r="C852" s="2" t="s">
        <v>168</v>
      </c>
      <c r="D852" s="8">
        <f>DATE(2014,11,6)</f>
        <v>41949</v>
      </c>
      <c r="E852" s="2">
        <v>72.826999999999998</v>
      </c>
      <c r="F852" s="2" t="s">
        <v>156</v>
      </c>
      <c r="G852" s="2">
        <v>3.86</v>
      </c>
      <c r="H852" s="2">
        <v>68.966999999999999</v>
      </c>
    </row>
    <row r="853" spans="1:8">
      <c r="A853" s="2" t="s">
        <v>154</v>
      </c>
      <c r="B853" s="2" t="s">
        <v>88</v>
      </c>
      <c r="C853" s="2" t="s">
        <v>168</v>
      </c>
      <c r="D853" s="8">
        <f>DATE(2015,2,9)</f>
        <v>42044</v>
      </c>
      <c r="E853" s="2">
        <v>72.826999999999998</v>
      </c>
      <c r="F853" s="2" t="s">
        <v>156</v>
      </c>
      <c r="G853" s="2">
        <v>2.79</v>
      </c>
      <c r="H853" s="2">
        <v>70.037000000000006</v>
      </c>
    </row>
    <row r="854" spans="1:8">
      <c r="A854" s="2" t="s">
        <v>154</v>
      </c>
      <c r="B854" s="2" t="s">
        <v>88</v>
      </c>
      <c r="C854" s="2" t="s">
        <v>168</v>
      </c>
      <c r="D854" s="8">
        <f>DATE(2015,3,19)</f>
        <v>42082</v>
      </c>
      <c r="E854" s="2">
        <v>72.826999999999998</v>
      </c>
      <c r="F854" s="2" t="s">
        <v>156</v>
      </c>
      <c r="G854" s="2">
        <v>3.06</v>
      </c>
      <c r="H854" s="2">
        <v>69.766999999999996</v>
      </c>
    </row>
    <row r="855" spans="1:8">
      <c r="A855" s="2" t="s">
        <v>154</v>
      </c>
      <c r="B855" s="2" t="s">
        <v>88</v>
      </c>
      <c r="C855" s="2" t="s">
        <v>168</v>
      </c>
      <c r="D855" s="8">
        <f>DATE(2015,4,17)</f>
        <v>42111</v>
      </c>
      <c r="E855" s="2">
        <v>72.826999999999998</v>
      </c>
      <c r="F855" s="2" t="s">
        <v>156</v>
      </c>
      <c r="G855" s="2">
        <v>2.97</v>
      </c>
      <c r="H855" s="2">
        <v>69.856999999999999</v>
      </c>
    </row>
    <row r="856" spans="1:8">
      <c r="A856" s="2" t="s">
        <v>154</v>
      </c>
      <c r="B856" s="2" t="s">
        <v>88</v>
      </c>
      <c r="C856" s="2" t="s">
        <v>168</v>
      </c>
      <c r="D856" s="8">
        <f>DATE(2015,5,15)</f>
        <v>42139</v>
      </c>
      <c r="E856" s="2">
        <v>72.826999999999998</v>
      </c>
      <c r="F856" s="2" t="s">
        <v>156</v>
      </c>
      <c r="G856" s="2">
        <v>2.74</v>
      </c>
      <c r="H856" s="2">
        <v>70.087000000000003</v>
      </c>
    </row>
    <row r="857" spans="1:8">
      <c r="A857" s="2" t="s">
        <v>154</v>
      </c>
      <c r="B857" s="2" t="s">
        <v>88</v>
      </c>
      <c r="C857" s="2" t="s">
        <v>168</v>
      </c>
      <c r="D857" s="8">
        <f>DATE(2015,6,18)</f>
        <v>42173</v>
      </c>
      <c r="E857" s="2">
        <v>72.826999999999998</v>
      </c>
      <c r="F857" s="2" t="s">
        <v>156</v>
      </c>
      <c r="G857" s="2">
        <v>1.75</v>
      </c>
      <c r="H857" s="2">
        <v>71.076999999999998</v>
      </c>
    </row>
    <row r="858" spans="1:8">
      <c r="A858" s="2" t="s">
        <v>154</v>
      </c>
      <c r="B858" s="2" t="s">
        <v>88</v>
      </c>
      <c r="C858" s="2" t="s">
        <v>168</v>
      </c>
      <c r="D858" s="8">
        <f>DATE(2015,10,13)</f>
        <v>42290</v>
      </c>
      <c r="E858" s="2">
        <v>72.826999999999998</v>
      </c>
      <c r="F858" s="2" t="s">
        <v>156</v>
      </c>
      <c r="G858" s="2">
        <v>2.73</v>
      </c>
      <c r="H858" s="2">
        <v>70.096999999999994</v>
      </c>
    </row>
    <row r="859" spans="1:8">
      <c r="A859" s="2" t="s">
        <v>154</v>
      </c>
      <c r="B859" s="2" t="s">
        <v>88</v>
      </c>
      <c r="C859" s="2" t="s">
        <v>168</v>
      </c>
      <c r="D859" s="8">
        <f>DATE(2015,12,17)</f>
        <v>42355</v>
      </c>
      <c r="E859" s="2">
        <v>72.826999999999998</v>
      </c>
      <c r="F859" s="2" t="s">
        <v>156</v>
      </c>
      <c r="G859" s="2">
        <v>3.1</v>
      </c>
      <c r="H859" s="2">
        <v>69.727000000000004</v>
      </c>
    </row>
    <row r="860" spans="1:8">
      <c r="A860" s="2" t="s">
        <v>154</v>
      </c>
      <c r="B860" s="2" t="s">
        <v>88</v>
      </c>
      <c r="C860" s="2" t="s">
        <v>168</v>
      </c>
      <c r="D860" s="8">
        <f>DATE(2016,1,15)</f>
        <v>42384</v>
      </c>
      <c r="E860" s="2">
        <v>72.826999999999998</v>
      </c>
      <c r="F860" s="2" t="s">
        <v>156</v>
      </c>
      <c r="G860" s="2">
        <v>3.18</v>
      </c>
      <c r="H860" s="2">
        <v>69.647000000000006</v>
      </c>
    </row>
    <row r="861" spans="1:8">
      <c r="A861" s="2" t="s">
        <v>154</v>
      </c>
      <c r="B861" s="2" t="s">
        <v>88</v>
      </c>
      <c r="C861" s="2" t="s">
        <v>168</v>
      </c>
      <c r="D861" s="8">
        <f>DATE(2016,2,10)</f>
        <v>42410</v>
      </c>
      <c r="E861" s="2">
        <v>72.826999999999998</v>
      </c>
      <c r="F861" s="2" t="s">
        <v>156</v>
      </c>
      <c r="G861" s="2">
        <v>2.91</v>
      </c>
      <c r="H861" s="2">
        <v>69.917000000000002</v>
      </c>
    </row>
    <row r="862" spans="1:8">
      <c r="A862" s="2" t="s">
        <v>154</v>
      </c>
      <c r="B862" s="2" t="s">
        <v>88</v>
      </c>
      <c r="C862" s="2" t="s">
        <v>168</v>
      </c>
      <c r="D862" s="8">
        <f>DATE(2016,3,9)</f>
        <v>42438</v>
      </c>
      <c r="E862" s="2">
        <v>72.826999999999998</v>
      </c>
      <c r="F862" s="2" t="s">
        <v>156</v>
      </c>
      <c r="G862" s="2">
        <v>2.64</v>
      </c>
      <c r="H862" s="2">
        <v>70.186999999999998</v>
      </c>
    </row>
    <row r="863" spans="1:8">
      <c r="A863" s="2" t="s">
        <v>154</v>
      </c>
      <c r="B863" s="2" t="s">
        <v>88</v>
      </c>
      <c r="C863" s="2" t="s">
        <v>168</v>
      </c>
      <c r="D863" s="8">
        <f>DATE(2016,4,7)</f>
        <v>42467</v>
      </c>
      <c r="E863" s="2">
        <v>72.826999999999998</v>
      </c>
      <c r="F863" s="2" t="s">
        <v>156</v>
      </c>
      <c r="G863" s="2">
        <v>2.16</v>
      </c>
      <c r="H863" s="2">
        <v>70.667000000000002</v>
      </c>
    </row>
    <row r="864" spans="1:8">
      <c r="A864" s="2" t="s">
        <v>154</v>
      </c>
      <c r="B864" s="2" t="s">
        <v>88</v>
      </c>
      <c r="C864" s="2" t="s">
        <v>168</v>
      </c>
      <c r="D864" s="8">
        <f>DATE(2016,5,6)</f>
        <v>42496</v>
      </c>
      <c r="E864" s="2">
        <v>72.826999999999998</v>
      </c>
      <c r="F864" s="2" t="s">
        <v>156</v>
      </c>
      <c r="G864" s="2">
        <v>2.58</v>
      </c>
      <c r="H864" s="2">
        <v>70.247</v>
      </c>
    </row>
    <row r="865" spans="1:8">
      <c r="A865" s="2" t="s">
        <v>154</v>
      </c>
      <c r="B865" s="2" t="s">
        <v>88</v>
      </c>
      <c r="C865" s="2" t="s">
        <v>168</v>
      </c>
      <c r="D865" s="8">
        <f>DATE(2016,6,10)</f>
        <v>42531</v>
      </c>
      <c r="E865" s="2">
        <v>72.826999999999998</v>
      </c>
      <c r="F865" s="2" t="s">
        <v>156</v>
      </c>
      <c r="G865" s="2">
        <v>3.1</v>
      </c>
      <c r="H865" s="2">
        <v>69.727000000000004</v>
      </c>
    </row>
    <row r="866" spans="1:8">
      <c r="A866" s="2" t="s">
        <v>154</v>
      </c>
      <c r="B866" s="2" t="s">
        <v>88</v>
      </c>
      <c r="C866" s="2" t="s">
        <v>168</v>
      </c>
      <c r="D866" s="8">
        <f>DATE(2016,7,8)</f>
        <v>42559</v>
      </c>
      <c r="E866" s="2">
        <v>72.826999999999998</v>
      </c>
      <c r="F866" s="2" t="s">
        <v>156</v>
      </c>
      <c r="G866" s="2">
        <v>1.34</v>
      </c>
      <c r="H866" s="2">
        <v>71.486999999999995</v>
      </c>
    </row>
    <row r="867" spans="1:8">
      <c r="A867" s="2" t="s">
        <v>154</v>
      </c>
      <c r="B867" s="2" t="s">
        <v>88</v>
      </c>
      <c r="C867" s="2" t="s">
        <v>168</v>
      </c>
      <c r="D867" s="8">
        <f>DATE(2016,8,4)</f>
        <v>42586</v>
      </c>
      <c r="E867" s="2">
        <v>72.826999999999998</v>
      </c>
      <c r="F867" s="2" t="s">
        <v>156</v>
      </c>
      <c r="G867" s="2">
        <v>1.83</v>
      </c>
      <c r="H867" s="2">
        <v>70.997</v>
      </c>
    </row>
    <row r="868" spans="1:8">
      <c r="A868" s="2" t="s">
        <v>154</v>
      </c>
      <c r="B868" s="2" t="s">
        <v>88</v>
      </c>
      <c r="C868" s="2" t="s">
        <v>168</v>
      </c>
      <c r="D868" s="8">
        <f>DATE(2016,9,8)</f>
        <v>42621</v>
      </c>
      <c r="E868" s="2">
        <v>72.826999999999998</v>
      </c>
      <c r="F868" s="2" t="s">
        <v>156</v>
      </c>
      <c r="G868" s="2">
        <v>2.12</v>
      </c>
      <c r="H868" s="2">
        <v>70.706999999999994</v>
      </c>
    </row>
    <row r="869" spans="1:8">
      <c r="A869" s="2" t="s">
        <v>154</v>
      </c>
      <c r="B869" s="2" t="s">
        <v>88</v>
      </c>
      <c r="C869" s="2" t="s">
        <v>168</v>
      </c>
      <c r="D869" s="8">
        <f>DATE(2016,10,7)</f>
        <v>42650</v>
      </c>
      <c r="E869" s="2">
        <v>72.826999999999998</v>
      </c>
      <c r="F869" s="2" t="s">
        <v>156</v>
      </c>
      <c r="G869" s="2">
        <v>2.37</v>
      </c>
      <c r="H869" s="2">
        <v>70.456999999999994</v>
      </c>
    </row>
    <row r="870" spans="1:8">
      <c r="A870" s="2" t="s">
        <v>154</v>
      </c>
      <c r="B870" s="2" t="s">
        <v>88</v>
      </c>
      <c r="C870" s="2" t="s">
        <v>168</v>
      </c>
      <c r="D870" s="8">
        <f>DATE(2016,11,15)</f>
        <v>42689</v>
      </c>
      <c r="E870" s="2">
        <v>72.826999999999998</v>
      </c>
      <c r="F870" s="2" t="s">
        <v>156</v>
      </c>
      <c r="G870" s="2">
        <v>2.9</v>
      </c>
      <c r="H870" s="2">
        <v>69.927000000000007</v>
      </c>
    </row>
    <row r="871" spans="1:8">
      <c r="A871" s="2" t="s">
        <v>154</v>
      </c>
      <c r="B871" s="2" t="s">
        <v>88</v>
      </c>
      <c r="C871" s="2" t="s">
        <v>168</v>
      </c>
      <c r="D871" s="8">
        <f>DATE(2016,12,12)</f>
        <v>42716</v>
      </c>
      <c r="E871" s="2">
        <v>72.826999999999998</v>
      </c>
      <c r="F871" s="2" t="s">
        <v>156</v>
      </c>
      <c r="G871" s="2">
        <v>3.01</v>
      </c>
      <c r="H871" s="2">
        <v>69.816999999999993</v>
      </c>
    </row>
    <row r="872" spans="1:8">
      <c r="A872" s="2" t="s">
        <v>154</v>
      </c>
      <c r="B872" s="2" t="s">
        <v>93</v>
      </c>
      <c r="C872" s="2" t="s">
        <v>169</v>
      </c>
      <c r="D872" s="8">
        <f>DATE(2003,1,1)</f>
        <v>37622</v>
      </c>
      <c r="E872" s="2">
        <v>58.094999999999999</v>
      </c>
      <c r="F872" s="2" t="s">
        <v>156</v>
      </c>
      <c r="G872" s="2">
        <v>10.88</v>
      </c>
      <c r="H872" s="2">
        <v>47.215000000000003</v>
      </c>
    </row>
    <row r="873" spans="1:8">
      <c r="A873" s="2" t="s">
        <v>154</v>
      </c>
      <c r="B873" s="2" t="s">
        <v>93</v>
      </c>
      <c r="C873" s="2" t="s">
        <v>169</v>
      </c>
      <c r="D873" s="8">
        <f>DATE(2003,2,1)</f>
        <v>37653</v>
      </c>
      <c r="E873" s="2">
        <v>58.094999999999999</v>
      </c>
      <c r="F873" s="2" t="s">
        <v>156</v>
      </c>
      <c r="G873" s="2">
        <v>10.9</v>
      </c>
      <c r="H873" s="2">
        <v>47.195</v>
      </c>
    </row>
    <row r="874" spans="1:8">
      <c r="A874" s="2" t="s">
        <v>154</v>
      </c>
      <c r="B874" s="2" t="s">
        <v>93</v>
      </c>
      <c r="C874" s="2" t="s">
        <v>169</v>
      </c>
      <c r="D874" s="8">
        <f>DATE(2003,3,1)</f>
        <v>37681</v>
      </c>
      <c r="E874" s="2">
        <v>58.094999999999999</v>
      </c>
      <c r="F874" s="2" t="s">
        <v>156</v>
      </c>
      <c r="G874" s="2">
        <v>11.2</v>
      </c>
      <c r="H874" s="2">
        <v>46.895000000000003</v>
      </c>
    </row>
    <row r="875" spans="1:8">
      <c r="A875" s="2" t="s">
        <v>154</v>
      </c>
      <c r="B875" s="2" t="s">
        <v>93</v>
      </c>
      <c r="C875" s="2" t="s">
        <v>169</v>
      </c>
      <c r="D875" s="8">
        <f>DATE(2003,4,1)</f>
        <v>37712</v>
      </c>
      <c r="E875" s="2">
        <v>58.094999999999999</v>
      </c>
      <c r="F875" s="2" t="s">
        <v>156</v>
      </c>
      <c r="G875" s="2">
        <v>11.1</v>
      </c>
      <c r="H875" s="2">
        <v>46.994999999999997</v>
      </c>
    </row>
    <row r="876" spans="1:8">
      <c r="A876" s="2" t="s">
        <v>154</v>
      </c>
      <c r="B876" s="2" t="s">
        <v>93</v>
      </c>
      <c r="C876" s="2" t="s">
        <v>169</v>
      </c>
      <c r="D876" s="8">
        <f>DATE(2003,5,1)</f>
        <v>37742</v>
      </c>
      <c r="E876" s="2">
        <v>58.094999999999999</v>
      </c>
      <c r="F876" s="2" t="s">
        <v>156</v>
      </c>
      <c r="G876" s="2">
        <v>11.07</v>
      </c>
      <c r="H876" s="2">
        <v>47.024999999999999</v>
      </c>
    </row>
    <row r="877" spans="1:8">
      <c r="A877" s="2" t="s">
        <v>154</v>
      </c>
      <c r="B877" s="2" t="s">
        <v>93</v>
      </c>
      <c r="C877" s="2" t="s">
        <v>169</v>
      </c>
      <c r="D877" s="8">
        <f>DATE(2003,6,1)</f>
        <v>37773</v>
      </c>
      <c r="E877" s="2">
        <v>58.094999999999999</v>
      </c>
      <c r="F877" s="2" t="s">
        <v>156</v>
      </c>
      <c r="G877" s="2">
        <v>11.11</v>
      </c>
      <c r="H877" s="2">
        <v>46.984999999999999</v>
      </c>
    </row>
    <row r="878" spans="1:8">
      <c r="A878" s="2" t="s">
        <v>154</v>
      </c>
      <c r="B878" s="2" t="s">
        <v>93</v>
      </c>
      <c r="C878" s="2" t="s">
        <v>169</v>
      </c>
      <c r="D878" s="8">
        <f>DATE(2003,7,1)</f>
        <v>37803</v>
      </c>
      <c r="E878" s="2">
        <v>58.094999999999999</v>
      </c>
      <c r="F878" s="2" t="s">
        <v>156</v>
      </c>
      <c r="G878" s="2">
        <v>11.18</v>
      </c>
      <c r="H878" s="2">
        <v>46.914999999999999</v>
      </c>
    </row>
    <row r="879" spans="1:8">
      <c r="A879" s="2" t="s">
        <v>154</v>
      </c>
      <c r="B879" s="2" t="s">
        <v>93</v>
      </c>
      <c r="C879" s="2" t="s">
        <v>169</v>
      </c>
      <c r="D879" s="8">
        <f>DATE(2003,8,1)</f>
        <v>37834</v>
      </c>
      <c r="E879" s="2">
        <v>58.094999999999999</v>
      </c>
      <c r="F879" s="2" t="s">
        <v>156</v>
      </c>
      <c r="G879" s="2">
        <v>11.34</v>
      </c>
      <c r="H879" s="2">
        <v>46.755000000000003</v>
      </c>
    </row>
    <row r="880" spans="1:8">
      <c r="A880" s="2" t="s">
        <v>154</v>
      </c>
      <c r="B880" s="2" t="s">
        <v>93</v>
      </c>
      <c r="C880" s="2" t="s">
        <v>169</v>
      </c>
      <c r="D880" s="8">
        <f>DATE(2003,9,1)</f>
        <v>37865</v>
      </c>
      <c r="E880" s="2">
        <v>58.094999999999999</v>
      </c>
      <c r="F880" s="2" t="s">
        <v>156</v>
      </c>
      <c r="G880" s="2">
        <v>10.9</v>
      </c>
      <c r="H880" s="2">
        <v>47.195</v>
      </c>
    </row>
    <row r="881" spans="1:8">
      <c r="A881" s="2" t="s">
        <v>154</v>
      </c>
      <c r="B881" s="2" t="s">
        <v>93</v>
      </c>
      <c r="C881" s="2" t="s">
        <v>169</v>
      </c>
      <c r="D881" s="8">
        <f>DATE(2003,10,1)</f>
        <v>37895</v>
      </c>
      <c r="E881" s="2">
        <v>58.094999999999999</v>
      </c>
      <c r="F881" s="2" t="s">
        <v>156</v>
      </c>
      <c r="G881" s="2">
        <v>11.09</v>
      </c>
      <c r="H881" s="2">
        <v>47.005000000000003</v>
      </c>
    </row>
    <row r="882" spans="1:8">
      <c r="A882" s="2" t="s">
        <v>154</v>
      </c>
      <c r="B882" s="2" t="s">
        <v>93</v>
      </c>
      <c r="C882" s="2" t="s">
        <v>169</v>
      </c>
      <c r="D882" s="8">
        <f>DATE(2003,11,1)</f>
        <v>37926</v>
      </c>
      <c r="E882" s="2">
        <v>58.094999999999999</v>
      </c>
      <c r="F882" s="2" t="s">
        <v>156</v>
      </c>
      <c r="G882" s="2">
        <v>11.3</v>
      </c>
      <c r="H882" s="2">
        <v>46.795000000000002</v>
      </c>
    </row>
    <row r="883" spans="1:8">
      <c r="A883" s="2" t="s">
        <v>154</v>
      </c>
      <c r="B883" s="2" t="s">
        <v>93</v>
      </c>
      <c r="C883" s="2" t="s">
        <v>169</v>
      </c>
      <c r="D883" s="8">
        <f>DATE(2003,12,1)</f>
        <v>37956</v>
      </c>
      <c r="E883" s="2">
        <v>58.094999999999999</v>
      </c>
      <c r="F883" s="2" t="s">
        <v>156</v>
      </c>
      <c r="G883" s="2">
        <v>11.46</v>
      </c>
      <c r="H883" s="2">
        <v>46.634999999999998</v>
      </c>
    </row>
    <row r="884" spans="1:8">
      <c r="A884" s="2" t="s">
        <v>154</v>
      </c>
      <c r="B884" s="2" t="s">
        <v>93</v>
      </c>
      <c r="C884" s="2" t="s">
        <v>169</v>
      </c>
      <c r="D884" s="8">
        <f>DATE(2004,1,1)</f>
        <v>37987</v>
      </c>
      <c r="E884" s="2">
        <v>58.094999999999999</v>
      </c>
      <c r="F884" s="2" t="s">
        <v>156</v>
      </c>
      <c r="G884" s="2">
        <v>11.49</v>
      </c>
      <c r="H884" s="2">
        <v>46.604999999999997</v>
      </c>
    </row>
    <row r="885" spans="1:8">
      <c r="A885" s="2" t="s">
        <v>154</v>
      </c>
      <c r="B885" s="2" t="s">
        <v>93</v>
      </c>
      <c r="C885" s="2" t="s">
        <v>169</v>
      </c>
      <c r="D885" s="8">
        <f>DATE(2004,2,1)</f>
        <v>38018</v>
      </c>
      <c r="E885" s="2">
        <v>58.094999999999999</v>
      </c>
      <c r="F885" s="2" t="s">
        <v>156</v>
      </c>
      <c r="G885" s="2">
        <v>11.55</v>
      </c>
      <c r="H885" s="2">
        <v>46.545000000000002</v>
      </c>
    </row>
    <row r="886" spans="1:8">
      <c r="A886" s="2" t="s">
        <v>154</v>
      </c>
      <c r="B886" s="2" t="s">
        <v>93</v>
      </c>
      <c r="C886" s="2" t="s">
        <v>169</v>
      </c>
      <c r="D886" s="8">
        <f>DATE(2004,3,1)</f>
        <v>38047</v>
      </c>
      <c r="E886" s="2">
        <v>58.094999999999999</v>
      </c>
      <c r="F886" s="2" t="s">
        <v>156</v>
      </c>
      <c r="G886" s="2">
        <v>11.49</v>
      </c>
      <c r="H886" s="2">
        <v>46.604999999999997</v>
      </c>
    </row>
    <row r="887" spans="1:8">
      <c r="A887" s="2" t="s">
        <v>154</v>
      </c>
      <c r="B887" s="2" t="s">
        <v>93</v>
      </c>
      <c r="C887" s="2" t="s">
        <v>169</v>
      </c>
      <c r="D887" s="8">
        <f>DATE(2004,4,1)</f>
        <v>38078</v>
      </c>
      <c r="E887" s="2">
        <v>58.094999999999999</v>
      </c>
      <c r="F887" s="2" t="s">
        <v>156</v>
      </c>
      <c r="G887" s="2">
        <v>11.45</v>
      </c>
      <c r="H887" s="2">
        <v>46.645000000000003</v>
      </c>
    </row>
    <row r="888" spans="1:8">
      <c r="A888" s="2" t="s">
        <v>154</v>
      </c>
      <c r="B888" s="2" t="s">
        <v>93</v>
      </c>
      <c r="C888" s="2" t="s">
        <v>169</v>
      </c>
      <c r="D888" s="8">
        <f>DATE(2004,5,1)</f>
        <v>38108</v>
      </c>
      <c r="E888" s="2">
        <v>58.094999999999999</v>
      </c>
      <c r="F888" s="2" t="s">
        <v>156</v>
      </c>
      <c r="G888" s="2">
        <v>11.35</v>
      </c>
      <c r="H888" s="2">
        <v>46.744999999999997</v>
      </c>
    </row>
    <row r="889" spans="1:8">
      <c r="A889" s="2" t="s">
        <v>154</v>
      </c>
      <c r="B889" s="2" t="s">
        <v>93</v>
      </c>
      <c r="C889" s="2" t="s">
        <v>169</v>
      </c>
      <c r="D889" s="8">
        <f>DATE(2004,6,1)</f>
        <v>38139</v>
      </c>
      <c r="E889" s="2">
        <v>58.094999999999999</v>
      </c>
      <c r="F889" s="2" t="s">
        <v>156</v>
      </c>
      <c r="G889" s="2">
        <v>11.16</v>
      </c>
      <c r="H889" s="2">
        <v>46.935000000000002</v>
      </c>
    </row>
    <row r="890" spans="1:8">
      <c r="A890" s="2" t="s">
        <v>154</v>
      </c>
      <c r="B890" s="2" t="s">
        <v>93</v>
      </c>
      <c r="C890" s="2" t="s">
        <v>169</v>
      </c>
      <c r="D890" s="8">
        <f>DATE(2004,7,1)</f>
        <v>38169</v>
      </c>
      <c r="E890" s="2">
        <v>58.094999999999999</v>
      </c>
      <c r="F890" s="2" t="s">
        <v>156</v>
      </c>
      <c r="G890" s="2">
        <v>11.2</v>
      </c>
      <c r="H890" s="2">
        <v>46.895000000000003</v>
      </c>
    </row>
    <row r="891" spans="1:8">
      <c r="A891" s="2" t="s">
        <v>154</v>
      </c>
      <c r="B891" s="2" t="s">
        <v>93</v>
      </c>
      <c r="C891" s="2" t="s">
        <v>169</v>
      </c>
      <c r="D891" s="8">
        <f>DATE(2004,8,1)</f>
        <v>38200</v>
      </c>
      <c r="E891" s="2">
        <v>58.094999999999999</v>
      </c>
      <c r="F891" s="2" t="s">
        <v>156</v>
      </c>
      <c r="G891" s="2">
        <v>11.05</v>
      </c>
      <c r="H891" s="2">
        <v>47.045000000000002</v>
      </c>
    </row>
    <row r="892" spans="1:8">
      <c r="A892" s="2" t="s">
        <v>154</v>
      </c>
      <c r="B892" s="2" t="s">
        <v>93</v>
      </c>
      <c r="C892" s="2" t="s">
        <v>169</v>
      </c>
      <c r="D892" s="8">
        <f>DATE(2004,9,1)</f>
        <v>38231</v>
      </c>
      <c r="E892" s="2">
        <v>58.094999999999999</v>
      </c>
      <c r="F892" s="2" t="s">
        <v>156</v>
      </c>
      <c r="G892" s="2">
        <v>10.75</v>
      </c>
      <c r="H892" s="2">
        <v>47.344999999999999</v>
      </c>
    </row>
    <row r="893" spans="1:8">
      <c r="A893" s="2" t="s">
        <v>154</v>
      </c>
      <c r="B893" s="2" t="s">
        <v>93</v>
      </c>
      <c r="C893" s="2" t="s">
        <v>169</v>
      </c>
      <c r="D893" s="8">
        <f>DATE(2004,10,1)</f>
        <v>38261</v>
      </c>
      <c r="E893" s="2">
        <v>58.094999999999999</v>
      </c>
      <c r="F893" s="2" t="s">
        <v>156</v>
      </c>
      <c r="G893" s="2">
        <v>11.07</v>
      </c>
      <c r="H893" s="2">
        <v>47.024999999999999</v>
      </c>
    </row>
    <row r="894" spans="1:8">
      <c r="A894" s="2" t="s">
        <v>154</v>
      </c>
      <c r="B894" s="2" t="s">
        <v>93</v>
      </c>
      <c r="C894" s="2" t="s">
        <v>169</v>
      </c>
      <c r="D894" s="8">
        <f>DATE(2004,11,1)</f>
        <v>38292</v>
      </c>
      <c r="E894" s="2">
        <v>58.094999999999999</v>
      </c>
      <c r="F894" s="2" t="s">
        <v>156</v>
      </c>
      <c r="G894" s="2">
        <v>11.2</v>
      </c>
      <c r="H894" s="2">
        <v>46.895000000000003</v>
      </c>
    </row>
    <row r="895" spans="1:8">
      <c r="A895" s="2" t="s">
        <v>154</v>
      </c>
      <c r="B895" s="2" t="s">
        <v>93</v>
      </c>
      <c r="C895" s="2" t="s">
        <v>169</v>
      </c>
      <c r="D895" s="8">
        <f>DATE(2004,12,1)</f>
        <v>38322</v>
      </c>
      <c r="E895" s="2">
        <v>58.094999999999999</v>
      </c>
      <c r="F895" s="2" t="s">
        <v>156</v>
      </c>
      <c r="G895" s="2">
        <v>11.28</v>
      </c>
      <c r="H895" s="2">
        <v>46.814999999999998</v>
      </c>
    </row>
    <row r="896" spans="1:8">
      <c r="A896" s="2" t="s">
        <v>154</v>
      </c>
      <c r="B896" s="2" t="s">
        <v>93</v>
      </c>
      <c r="C896" s="2" t="s">
        <v>169</v>
      </c>
      <c r="D896" s="8">
        <f>DATE(2005,1,1)</f>
        <v>38353</v>
      </c>
      <c r="E896" s="2">
        <v>58.094999999999999</v>
      </c>
      <c r="F896" s="2" t="s">
        <v>156</v>
      </c>
      <c r="G896" s="2">
        <v>11.26</v>
      </c>
      <c r="H896" s="2">
        <v>46.835000000000001</v>
      </c>
    </row>
    <row r="897" spans="1:8">
      <c r="A897" s="2" t="s">
        <v>154</v>
      </c>
      <c r="B897" s="2" t="s">
        <v>93</v>
      </c>
      <c r="C897" s="2" t="s">
        <v>169</v>
      </c>
      <c r="D897" s="8">
        <f>DATE(2005,2,1)</f>
        <v>38384</v>
      </c>
      <c r="E897" s="2">
        <v>58.094999999999999</v>
      </c>
      <c r="F897" s="2" t="s">
        <v>156</v>
      </c>
      <c r="G897" s="2">
        <v>11.38</v>
      </c>
      <c r="H897" s="2">
        <v>46.715000000000003</v>
      </c>
    </row>
    <row r="898" spans="1:8">
      <c r="A898" s="2" t="s">
        <v>154</v>
      </c>
      <c r="B898" s="2" t="s">
        <v>93</v>
      </c>
      <c r="C898" s="2" t="s">
        <v>169</v>
      </c>
      <c r="D898" s="8">
        <f>DATE(2005,3,1)</f>
        <v>38412</v>
      </c>
      <c r="E898" s="2">
        <v>58.094999999999999</v>
      </c>
      <c r="F898" s="2" t="s">
        <v>156</v>
      </c>
      <c r="G898" s="2">
        <v>11.53</v>
      </c>
      <c r="H898" s="2">
        <v>46.564999999999998</v>
      </c>
    </row>
    <row r="899" spans="1:8">
      <c r="A899" s="2" t="s">
        <v>154</v>
      </c>
      <c r="B899" s="2" t="s">
        <v>93</v>
      </c>
      <c r="C899" s="2" t="s">
        <v>169</v>
      </c>
      <c r="D899" s="8">
        <f>DATE(2005,4,1)</f>
        <v>38443</v>
      </c>
      <c r="E899" s="2">
        <v>58.094999999999999</v>
      </c>
      <c r="F899" s="2" t="s">
        <v>156</v>
      </c>
      <c r="G899" s="2">
        <v>11.57</v>
      </c>
      <c r="H899" s="2">
        <v>46.524999999999999</v>
      </c>
    </row>
    <row r="900" spans="1:8">
      <c r="A900" s="2" t="s">
        <v>154</v>
      </c>
      <c r="B900" s="2" t="s">
        <v>93</v>
      </c>
      <c r="C900" s="2" t="s">
        <v>169</v>
      </c>
      <c r="D900" s="8">
        <f>DATE(2005,5,1)</f>
        <v>38473</v>
      </c>
      <c r="E900" s="2">
        <v>58.094999999999999</v>
      </c>
      <c r="F900" s="2" t="s">
        <v>156</v>
      </c>
      <c r="G900" s="2">
        <v>11.59</v>
      </c>
      <c r="H900" s="2">
        <v>46.505000000000003</v>
      </c>
    </row>
    <row r="901" spans="1:8">
      <c r="A901" s="2" t="s">
        <v>154</v>
      </c>
      <c r="B901" s="2" t="s">
        <v>93</v>
      </c>
      <c r="C901" s="2" t="s">
        <v>169</v>
      </c>
      <c r="D901" s="8">
        <f>DATE(2005,6,1)</f>
        <v>38504</v>
      </c>
      <c r="E901" s="2">
        <v>58.094999999999999</v>
      </c>
      <c r="F901" s="2" t="s">
        <v>156</v>
      </c>
      <c r="G901" s="2">
        <v>11.48</v>
      </c>
      <c r="H901" s="2">
        <v>46.615000000000002</v>
      </c>
    </row>
    <row r="902" spans="1:8">
      <c r="A902" s="2" t="s">
        <v>154</v>
      </c>
      <c r="B902" s="2" t="s">
        <v>93</v>
      </c>
      <c r="C902" s="2" t="s">
        <v>169</v>
      </c>
      <c r="D902" s="8">
        <f>DATE(2005,7,1)</f>
        <v>38534</v>
      </c>
      <c r="E902" s="2">
        <v>58.094999999999999</v>
      </c>
      <c r="F902" s="2" t="s">
        <v>156</v>
      </c>
      <c r="G902" s="2">
        <v>11.36</v>
      </c>
      <c r="H902" s="2">
        <v>46.734999999999999</v>
      </c>
    </row>
    <row r="903" spans="1:8">
      <c r="A903" s="2" t="s">
        <v>154</v>
      </c>
      <c r="B903" s="2" t="s">
        <v>93</v>
      </c>
      <c r="C903" s="2" t="s">
        <v>169</v>
      </c>
      <c r="D903" s="8">
        <f>DATE(2005,8,1)</f>
        <v>38565</v>
      </c>
      <c r="E903" s="2">
        <v>58.094999999999999</v>
      </c>
      <c r="F903" s="2" t="s">
        <v>156</v>
      </c>
      <c r="G903" s="2">
        <v>11.08</v>
      </c>
      <c r="H903" s="2">
        <v>47.015000000000001</v>
      </c>
    </row>
    <row r="904" spans="1:8">
      <c r="A904" s="2" t="s">
        <v>154</v>
      </c>
      <c r="B904" s="2" t="s">
        <v>93</v>
      </c>
      <c r="C904" s="2" t="s">
        <v>169</v>
      </c>
      <c r="D904" s="8">
        <f>DATE(2005,9,1)</f>
        <v>38596</v>
      </c>
      <c r="E904" s="2">
        <v>58.094999999999999</v>
      </c>
      <c r="F904" s="2" t="s">
        <v>156</v>
      </c>
      <c r="G904" s="2">
        <v>11.23</v>
      </c>
      <c r="H904" s="2">
        <v>46.865000000000002</v>
      </c>
    </row>
    <row r="905" spans="1:8">
      <c r="A905" s="2" t="s">
        <v>154</v>
      </c>
      <c r="B905" s="2" t="s">
        <v>93</v>
      </c>
      <c r="C905" s="2" t="s">
        <v>169</v>
      </c>
      <c r="D905" s="8">
        <f>DATE(2005,10,1)</f>
        <v>38626</v>
      </c>
      <c r="E905" s="2">
        <v>58.094999999999999</v>
      </c>
      <c r="F905" s="2" t="s">
        <v>156</v>
      </c>
      <c r="G905" s="2">
        <v>11.27</v>
      </c>
      <c r="H905" s="2">
        <v>46.825000000000003</v>
      </c>
    </row>
    <row r="906" spans="1:8">
      <c r="A906" s="2" t="s">
        <v>154</v>
      </c>
      <c r="B906" s="2" t="s">
        <v>93</v>
      </c>
      <c r="C906" s="2" t="s">
        <v>169</v>
      </c>
      <c r="D906" s="8">
        <f>DATE(2005,11,1)</f>
        <v>38657</v>
      </c>
      <c r="E906" s="2">
        <v>58.094999999999999</v>
      </c>
      <c r="F906" s="2" t="s">
        <v>156</v>
      </c>
      <c r="G906" s="2">
        <v>11.33</v>
      </c>
      <c r="H906" s="2">
        <v>46.765000000000001</v>
      </c>
    </row>
    <row r="907" spans="1:8">
      <c r="A907" s="2" t="s">
        <v>154</v>
      </c>
      <c r="B907" s="2" t="s">
        <v>93</v>
      </c>
      <c r="C907" s="2" t="s">
        <v>169</v>
      </c>
      <c r="D907" s="8">
        <f>DATE(2005,12,1)</f>
        <v>38687</v>
      </c>
      <c r="E907" s="2">
        <v>58.094999999999999</v>
      </c>
      <c r="F907" s="2" t="s">
        <v>156</v>
      </c>
      <c r="G907" s="2">
        <v>11.37</v>
      </c>
      <c r="H907" s="2">
        <v>46.725000000000001</v>
      </c>
    </row>
    <row r="908" spans="1:8">
      <c r="A908" s="2" t="s">
        <v>154</v>
      </c>
      <c r="B908" s="2" t="s">
        <v>93</v>
      </c>
      <c r="C908" s="2" t="s">
        <v>169</v>
      </c>
      <c r="D908" s="8">
        <f>DATE(2006,1,1)</f>
        <v>38718</v>
      </c>
      <c r="E908" s="2">
        <v>58.094999999999999</v>
      </c>
      <c r="F908" s="2" t="s">
        <v>156</v>
      </c>
      <c r="G908" s="2">
        <v>11.35</v>
      </c>
      <c r="H908" s="2">
        <v>46.744999999999997</v>
      </c>
    </row>
    <row r="909" spans="1:8">
      <c r="A909" s="2" t="s">
        <v>154</v>
      </c>
      <c r="B909" s="2" t="s">
        <v>93</v>
      </c>
      <c r="C909" s="2" t="s">
        <v>169</v>
      </c>
      <c r="D909" s="8">
        <f>DATE(2006,2,1)</f>
        <v>38749</v>
      </c>
      <c r="E909" s="2">
        <v>58.094999999999999</v>
      </c>
      <c r="F909" s="2" t="s">
        <v>156</v>
      </c>
      <c r="G909" s="2">
        <v>11.33</v>
      </c>
      <c r="H909" s="2">
        <v>46.765000000000001</v>
      </c>
    </row>
    <row r="910" spans="1:8">
      <c r="A910" s="2" t="s">
        <v>154</v>
      </c>
      <c r="B910" s="2" t="s">
        <v>93</v>
      </c>
      <c r="C910" s="2" t="s">
        <v>169</v>
      </c>
      <c r="D910" s="8">
        <f>DATE(2006,3,1)</f>
        <v>38777</v>
      </c>
      <c r="E910" s="2">
        <v>58.094999999999999</v>
      </c>
      <c r="F910" s="2" t="s">
        <v>156</v>
      </c>
      <c r="G910" s="2">
        <v>11.31</v>
      </c>
      <c r="H910" s="2">
        <v>46.784999999999997</v>
      </c>
    </row>
    <row r="911" spans="1:8">
      <c r="A911" s="2" t="s">
        <v>154</v>
      </c>
      <c r="B911" s="2" t="s">
        <v>93</v>
      </c>
      <c r="C911" s="2" t="s">
        <v>169</v>
      </c>
      <c r="D911" s="8">
        <f>DATE(2006,4,1)</f>
        <v>38808</v>
      </c>
      <c r="E911" s="2">
        <v>58.094999999999999</v>
      </c>
      <c r="F911" s="2" t="s">
        <v>156</v>
      </c>
      <c r="G911" s="2">
        <v>11.28</v>
      </c>
      <c r="H911" s="2">
        <v>46.814999999999998</v>
      </c>
    </row>
    <row r="912" spans="1:8">
      <c r="A912" s="2" t="s">
        <v>154</v>
      </c>
      <c r="B912" s="2" t="s">
        <v>93</v>
      </c>
      <c r="C912" s="2" t="s">
        <v>169</v>
      </c>
      <c r="D912" s="8">
        <f>DATE(2006,5,1)</f>
        <v>38838</v>
      </c>
      <c r="E912" s="2">
        <v>58.094999999999999</v>
      </c>
      <c r="F912" s="2" t="s">
        <v>156</v>
      </c>
      <c r="G912" s="2">
        <v>11.28</v>
      </c>
      <c r="H912" s="2">
        <v>46.814999999999998</v>
      </c>
    </row>
    <row r="913" spans="1:8">
      <c r="A913" s="2" t="s">
        <v>154</v>
      </c>
      <c r="B913" s="2" t="s">
        <v>93</v>
      </c>
      <c r="C913" s="2" t="s">
        <v>169</v>
      </c>
      <c r="D913" s="8">
        <f>DATE(2006,6,1)</f>
        <v>38869</v>
      </c>
      <c r="E913" s="2">
        <v>58.094999999999999</v>
      </c>
      <c r="F913" s="2" t="s">
        <v>156</v>
      </c>
      <c r="G913" s="2">
        <v>11.15</v>
      </c>
      <c r="H913" s="2">
        <v>46.945</v>
      </c>
    </row>
    <row r="914" spans="1:8">
      <c r="A914" s="2" t="s">
        <v>154</v>
      </c>
      <c r="B914" s="2" t="s">
        <v>93</v>
      </c>
      <c r="C914" s="2" t="s">
        <v>169</v>
      </c>
      <c r="D914" s="8">
        <f>DATE(2006,7,1)</f>
        <v>38899</v>
      </c>
      <c r="E914" s="2">
        <v>58.094999999999999</v>
      </c>
      <c r="F914" s="2" t="s">
        <v>156</v>
      </c>
      <c r="G914" s="2">
        <v>11.02</v>
      </c>
      <c r="H914" s="2">
        <v>47.075000000000003</v>
      </c>
    </row>
    <row r="915" spans="1:8">
      <c r="A915" s="2" t="s">
        <v>154</v>
      </c>
      <c r="B915" s="2" t="s">
        <v>93</v>
      </c>
      <c r="C915" s="2" t="s">
        <v>169</v>
      </c>
      <c r="D915" s="8">
        <f>DATE(2006,8,1)</f>
        <v>38930</v>
      </c>
      <c r="E915" s="2">
        <v>58.094999999999999</v>
      </c>
      <c r="F915" s="2" t="s">
        <v>156</v>
      </c>
      <c r="G915" s="2">
        <v>10.85</v>
      </c>
      <c r="H915" s="2">
        <v>47.244999999999997</v>
      </c>
    </row>
    <row r="916" spans="1:8">
      <c r="A916" s="2" t="s">
        <v>154</v>
      </c>
      <c r="B916" s="2" t="s">
        <v>93</v>
      </c>
      <c r="C916" s="2" t="s">
        <v>169</v>
      </c>
      <c r="D916" s="8">
        <f>DATE(2006,9,1)</f>
        <v>38961</v>
      </c>
      <c r="E916" s="2">
        <v>58.094999999999999</v>
      </c>
      <c r="F916" s="2" t="s">
        <v>156</v>
      </c>
      <c r="G916" s="2">
        <v>10.8</v>
      </c>
      <c r="H916" s="2">
        <v>47.295000000000002</v>
      </c>
    </row>
    <row r="917" spans="1:8">
      <c r="A917" s="2" t="s">
        <v>154</v>
      </c>
      <c r="B917" s="2" t="s">
        <v>93</v>
      </c>
      <c r="C917" s="2" t="s">
        <v>169</v>
      </c>
      <c r="D917" s="8">
        <f>DATE(2006,10,1)</f>
        <v>38991</v>
      </c>
      <c r="E917" s="2">
        <v>58.094999999999999</v>
      </c>
      <c r="F917" s="2" t="s">
        <v>156</v>
      </c>
      <c r="G917" s="2">
        <v>10.78</v>
      </c>
      <c r="H917" s="2">
        <v>47.314999999999998</v>
      </c>
    </row>
    <row r="918" spans="1:8">
      <c r="A918" s="2" t="s">
        <v>154</v>
      </c>
      <c r="B918" s="2" t="s">
        <v>93</v>
      </c>
      <c r="C918" s="2" t="s">
        <v>169</v>
      </c>
      <c r="D918" s="8">
        <f>DATE(2006,11,1)</f>
        <v>39022</v>
      </c>
      <c r="E918" s="2">
        <v>58.094999999999999</v>
      </c>
      <c r="F918" s="2" t="s">
        <v>156</v>
      </c>
      <c r="G918" s="2">
        <v>10.17</v>
      </c>
      <c r="H918" s="2">
        <v>47.924999999999997</v>
      </c>
    </row>
    <row r="919" spans="1:8">
      <c r="A919" s="2" t="s">
        <v>154</v>
      </c>
      <c r="B919" s="2" t="s">
        <v>93</v>
      </c>
      <c r="C919" s="2" t="s">
        <v>169</v>
      </c>
      <c r="D919" s="8">
        <f>DATE(2006,12,1)</f>
        <v>39052</v>
      </c>
      <c r="E919" s="2">
        <v>58.094999999999999</v>
      </c>
      <c r="F919" s="2" t="s">
        <v>156</v>
      </c>
      <c r="G919" s="2">
        <v>11.01</v>
      </c>
      <c r="H919" s="2">
        <v>47.085000000000001</v>
      </c>
    </row>
    <row r="920" spans="1:8">
      <c r="A920" s="2" t="s">
        <v>154</v>
      </c>
      <c r="B920" s="2" t="s">
        <v>93</v>
      </c>
      <c r="C920" s="2" t="s">
        <v>169</v>
      </c>
      <c r="D920" s="8">
        <f>DATE(2007,1,1)</f>
        <v>39083</v>
      </c>
      <c r="E920" s="2">
        <v>58.094999999999999</v>
      </c>
      <c r="F920" s="2" t="s">
        <v>156</v>
      </c>
      <c r="G920" s="2">
        <v>11.13</v>
      </c>
      <c r="H920" s="2">
        <v>46.965000000000003</v>
      </c>
    </row>
    <row r="921" spans="1:8">
      <c r="A921" s="2" t="s">
        <v>154</v>
      </c>
      <c r="B921" s="2" t="s">
        <v>93</v>
      </c>
      <c r="C921" s="2" t="s">
        <v>169</v>
      </c>
      <c r="D921" s="8">
        <f>DATE(2007,2,1)</f>
        <v>39114</v>
      </c>
      <c r="E921" s="2">
        <v>58.094999999999999</v>
      </c>
      <c r="F921" s="2" t="s">
        <v>156</v>
      </c>
      <c r="G921" s="2">
        <v>11.26</v>
      </c>
      <c r="H921" s="2">
        <v>46.835000000000001</v>
      </c>
    </row>
    <row r="922" spans="1:8">
      <c r="A922" s="2" t="s">
        <v>154</v>
      </c>
      <c r="B922" s="2" t="s">
        <v>93</v>
      </c>
      <c r="C922" s="2" t="s">
        <v>169</v>
      </c>
      <c r="D922" s="8">
        <f>DATE(2007,3,1)</f>
        <v>39142</v>
      </c>
      <c r="E922" s="2">
        <v>58.094999999999999</v>
      </c>
      <c r="F922" s="2" t="s">
        <v>156</v>
      </c>
      <c r="G922" s="2">
        <v>11.33</v>
      </c>
      <c r="H922" s="2">
        <v>46.765000000000001</v>
      </c>
    </row>
    <row r="923" spans="1:8">
      <c r="A923" s="2" t="s">
        <v>154</v>
      </c>
      <c r="B923" s="2" t="s">
        <v>93</v>
      </c>
      <c r="C923" s="2" t="s">
        <v>169</v>
      </c>
      <c r="D923" s="8">
        <f>DATE(2007,4,1)</f>
        <v>39173</v>
      </c>
      <c r="E923" s="2">
        <v>58.094999999999999</v>
      </c>
      <c r="F923" s="2" t="s">
        <v>156</v>
      </c>
      <c r="G923" s="2">
        <v>11.41</v>
      </c>
      <c r="H923" s="2">
        <v>46.685000000000002</v>
      </c>
    </row>
    <row r="924" spans="1:8">
      <c r="A924" s="2" t="s">
        <v>154</v>
      </c>
      <c r="B924" s="2" t="s">
        <v>93</v>
      </c>
      <c r="C924" s="2" t="s">
        <v>169</v>
      </c>
      <c r="D924" s="8">
        <f>DATE(2007,4,17)</f>
        <v>39189</v>
      </c>
      <c r="E924" s="2">
        <v>58.094999999999999</v>
      </c>
      <c r="F924" s="2" t="s">
        <v>156</v>
      </c>
      <c r="G924" s="2">
        <v>11.41</v>
      </c>
      <c r="H924" s="2">
        <v>46.685000000000002</v>
      </c>
    </row>
    <row r="925" spans="1:8">
      <c r="A925" s="2" t="s">
        <v>154</v>
      </c>
      <c r="B925" s="2" t="s">
        <v>93</v>
      </c>
      <c r="C925" s="2" t="s">
        <v>169</v>
      </c>
      <c r="D925" s="8">
        <f>DATE(2007,5,1)</f>
        <v>39203</v>
      </c>
      <c r="E925" s="2">
        <v>58.094999999999999</v>
      </c>
      <c r="F925" s="2" t="s">
        <v>156</v>
      </c>
      <c r="G925" s="2">
        <v>11.55</v>
      </c>
      <c r="H925" s="2">
        <v>46.545000000000002</v>
      </c>
    </row>
    <row r="926" spans="1:8">
      <c r="A926" s="2" t="s">
        <v>154</v>
      </c>
      <c r="B926" s="2" t="s">
        <v>93</v>
      </c>
      <c r="C926" s="2" t="s">
        <v>169</v>
      </c>
      <c r="D926" s="8">
        <f>DATE(2007,6,1)</f>
        <v>39234</v>
      </c>
      <c r="E926" s="2">
        <v>58.094999999999999</v>
      </c>
      <c r="F926" s="2" t="s">
        <v>156</v>
      </c>
      <c r="G926" s="2">
        <v>11.48</v>
      </c>
      <c r="H926" s="2">
        <v>46.615000000000002</v>
      </c>
    </row>
    <row r="927" spans="1:8">
      <c r="A927" s="2" t="s">
        <v>154</v>
      </c>
      <c r="B927" s="2" t="s">
        <v>93</v>
      </c>
      <c r="C927" s="2" t="s">
        <v>169</v>
      </c>
      <c r="D927" s="8">
        <f>DATE(2007,7,1)</f>
        <v>39264</v>
      </c>
      <c r="E927" s="2">
        <v>58.094999999999999</v>
      </c>
      <c r="F927" s="2" t="s">
        <v>156</v>
      </c>
      <c r="G927" s="2">
        <v>11.43</v>
      </c>
      <c r="H927" s="2">
        <v>46.664999999999999</v>
      </c>
    </row>
    <row r="928" spans="1:8">
      <c r="A928" s="2" t="s">
        <v>154</v>
      </c>
      <c r="B928" s="2" t="s">
        <v>93</v>
      </c>
      <c r="C928" s="2" t="s">
        <v>169</v>
      </c>
      <c r="D928" s="8">
        <f>DATE(2007,8,1)</f>
        <v>39295</v>
      </c>
      <c r="E928" s="2">
        <v>58.094999999999999</v>
      </c>
      <c r="F928" s="2" t="s">
        <v>156</v>
      </c>
      <c r="G928" s="2">
        <v>11.26</v>
      </c>
      <c r="H928" s="2">
        <v>46.835000000000001</v>
      </c>
    </row>
    <row r="929" spans="1:8">
      <c r="A929" s="2" t="s">
        <v>154</v>
      </c>
      <c r="B929" s="2" t="s">
        <v>93</v>
      </c>
      <c r="C929" s="2" t="s">
        <v>169</v>
      </c>
      <c r="D929" s="8">
        <f>DATE(2007,9,1)</f>
        <v>39326</v>
      </c>
      <c r="E929" s="2">
        <v>58.094999999999999</v>
      </c>
      <c r="F929" s="2" t="s">
        <v>156</v>
      </c>
      <c r="G929" s="2">
        <v>11.2</v>
      </c>
      <c r="H929" s="2">
        <v>46.895000000000003</v>
      </c>
    </row>
    <row r="930" spans="1:8">
      <c r="A930" s="2" t="s">
        <v>154</v>
      </c>
      <c r="B930" s="2" t="s">
        <v>93</v>
      </c>
      <c r="C930" s="2" t="s">
        <v>169</v>
      </c>
      <c r="D930" s="8">
        <f>DATE(2007,10,1)</f>
        <v>39356</v>
      </c>
      <c r="E930" s="2">
        <v>58.094999999999999</v>
      </c>
      <c r="F930" s="2" t="s">
        <v>156</v>
      </c>
      <c r="G930" s="2">
        <v>11.48</v>
      </c>
      <c r="H930" s="2">
        <v>46.615000000000002</v>
      </c>
    </row>
    <row r="931" spans="1:8">
      <c r="A931" s="2" t="s">
        <v>154</v>
      </c>
      <c r="B931" s="2" t="s">
        <v>93</v>
      </c>
      <c r="C931" s="2" t="s">
        <v>169</v>
      </c>
      <c r="D931" s="8">
        <f>DATE(2008,1,1)</f>
        <v>39448</v>
      </c>
      <c r="E931" s="2">
        <v>58.094999999999999</v>
      </c>
      <c r="F931" s="2" t="s">
        <v>156</v>
      </c>
      <c r="G931" s="2">
        <v>11.23</v>
      </c>
      <c r="H931" s="2">
        <v>46.865000000000002</v>
      </c>
    </row>
    <row r="932" spans="1:8">
      <c r="A932" s="2" t="s">
        <v>154</v>
      </c>
      <c r="B932" s="2" t="s">
        <v>93</v>
      </c>
      <c r="C932" s="2" t="s">
        <v>169</v>
      </c>
      <c r="D932" s="8">
        <f>DATE(2008,2,1)</f>
        <v>39479</v>
      </c>
      <c r="E932" s="2">
        <v>58.094999999999999</v>
      </c>
      <c r="F932" s="2" t="s">
        <v>156</v>
      </c>
      <c r="G932" s="2">
        <v>11.39</v>
      </c>
      <c r="H932" s="2">
        <v>46.704999999999998</v>
      </c>
    </row>
    <row r="933" spans="1:8">
      <c r="A933" s="2" t="s">
        <v>154</v>
      </c>
      <c r="B933" s="2" t="s">
        <v>93</v>
      </c>
      <c r="C933" s="2" t="s">
        <v>169</v>
      </c>
      <c r="D933" s="8">
        <f>DATE(2008,3,1)</f>
        <v>39508</v>
      </c>
      <c r="E933" s="2">
        <v>58.094999999999999</v>
      </c>
      <c r="F933" s="2" t="s">
        <v>156</v>
      </c>
      <c r="G933" s="2">
        <v>11.47</v>
      </c>
      <c r="H933" s="2">
        <v>46.625</v>
      </c>
    </row>
    <row r="934" spans="1:8">
      <c r="A934" s="2" t="s">
        <v>154</v>
      </c>
      <c r="B934" s="2" t="s">
        <v>93</v>
      </c>
      <c r="C934" s="2" t="s">
        <v>169</v>
      </c>
      <c r="D934" s="8">
        <f>DATE(2008,4,1)</f>
        <v>39539</v>
      </c>
      <c r="E934" s="2">
        <v>58.094999999999999</v>
      </c>
      <c r="F934" s="2" t="s">
        <v>156</v>
      </c>
      <c r="G934" s="2">
        <v>11.52</v>
      </c>
      <c r="H934" s="2">
        <v>46.575000000000003</v>
      </c>
    </row>
    <row r="935" spans="1:8">
      <c r="A935" s="2" t="s">
        <v>154</v>
      </c>
      <c r="B935" s="2" t="s">
        <v>93</v>
      </c>
      <c r="C935" s="2" t="s">
        <v>169</v>
      </c>
      <c r="D935" s="8">
        <f>DATE(2008,5,1)</f>
        <v>39569</v>
      </c>
      <c r="E935" s="2">
        <v>58.094999999999999</v>
      </c>
      <c r="F935" s="2" t="s">
        <v>156</v>
      </c>
      <c r="G935" s="2">
        <v>11.54</v>
      </c>
      <c r="H935" s="2">
        <v>46.555</v>
      </c>
    </row>
    <row r="936" spans="1:8">
      <c r="A936" s="2" t="s">
        <v>154</v>
      </c>
      <c r="B936" s="2" t="s">
        <v>93</v>
      </c>
      <c r="C936" s="2" t="s">
        <v>169</v>
      </c>
      <c r="D936" s="8">
        <f>DATE(2008,6,1)</f>
        <v>39600</v>
      </c>
      <c r="E936" s="2">
        <v>58.094999999999999</v>
      </c>
      <c r="F936" s="2" t="s">
        <v>156</v>
      </c>
      <c r="G936" s="2">
        <v>11.53</v>
      </c>
      <c r="H936" s="2">
        <v>46.564999999999998</v>
      </c>
    </row>
    <row r="937" spans="1:8">
      <c r="A937" s="2" t="s">
        <v>154</v>
      </c>
      <c r="B937" s="2" t="s">
        <v>93</v>
      </c>
      <c r="C937" s="2" t="s">
        <v>169</v>
      </c>
      <c r="D937" s="8">
        <f>DATE(2008,7,1)</f>
        <v>39630</v>
      </c>
      <c r="E937" s="2">
        <v>58.094999999999999</v>
      </c>
      <c r="F937" s="2" t="s">
        <v>156</v>
      </c>
      <c r="G937" s="2">
        <v>11.38</v>
      </c>
      <c r="H937" s="2">
        <v>46.715000000000003</v>
      </c>
    </row>
    <row r="938" spans="1:8">
      <c r="A938" s="2" t="s">
        <v>154</v>
      </c>
      <c r="B938" s="2" t="s">
        <v>93</v>
      </c>
      <c r="C938" s="2" t="s">
        <v>169</v>
      </c>
      <c r="D938" s="8">
        <f>DATE(2008,8,1)</f>
        <v>39661</v>
      </c>
      <c r="E938" s="2">
        <v>58.094999999999999</v>
      </c>
      <c r="F938" s="2" t="s">
        <v>156</v>
      </c>
      <c r="G938" s="2">
        <v>11.22</v>
      </c>
      <c r="H938" s="2">
        <v>46.875</v>
      </c>
    </row>
    <row r="939" spans="1:8">
      <c r="A939" s="2" t="s">
        <v>154</v>
      </c>
      <c r="B939" s="2" t="s">
        <v>93</v>
      </c>
      <c r="C939" s="2" t="s">
        <v>169</v>
      </c>
      <c r="D939" s="8">
        <f>DATE(2008,9,1)</f>
        <v>39692</v>
      </c>
      <c r="E939" s="2">
        <v>58.094999999999999</v>
      </c>
      <c r="F939" s="2" t="s">
        <v>156</v>
      </c>
      <c r="G939" s="2">
        <v>11.13</v>
      </c>
      <c r="H939" s="2">
        <v>46.965000000000003</v>
      </c>
    </row>
    <row r="940" spans="1:8">
      <c r="A940" s="2" t="s">
        <v>154</v>
      </c>
      <c r="B940" s="2" t="s">
        <v>93</v>
      </c>
      <c r="C940" s="2" t="s">
        <v>169</v>
      </c>
      <c r="D940" s="8">
        <f>DATE(2008,10,27)</f>
        <v>39748</v>
      </c>
      <c r="E940" s="2">
        <v>58.094999999999999</v>
      </c>
      <c r="F940" s="2" t="s">
        <v>156</v>
      </c>
      <c r="G940" s="2">
        <v>11.18</v>
      </c>
      <c r="H940" s="2">
        <v>46.914999999999999</v>
      </c>
    </row>
    <row r="941" spans="1:8">
      <c r="A941" s="2" t="s">
        <v>154</v>
      </c>
      <c r="B941" s="2" t="s">
        <v>93</v>
      </c>
      <c r="C941" s="2" t="s">
        <v>169</v>
      </c>
      <c r="D941" s="8">
        <f>DATE(2008,11,11)</f>
        <v>39763</v>
      </c>
      <c r="E941" s="2">
        <v>58.094999999999999</v>
      </c>
      <c r="F941" s="2" t="s">
        <v>156</v>
      </c>
      <c r="G941" s="2">
        <v>11.24</v>
      </c>
      <c r="H941" s="2">
        <v>46.854999999999997</v>
      </c>
    </row>
    <row r="942" spans="1:8">
      <c r="A942" s="2" t="s">
        <v>154</v>
      </c>
      <c r="B942" s="2" t="s">
        <v>93</v>
      </c>
      <c r="C942" s="2" t="s">
        <v>169</v>
      </c>
      <c r="D942" s="8">
        <f>DATE(2008,12,6)</f>
        <v>39788</v>
      </c>
      <c r="E942" s="2">
        <v>58.094999999999999</v>
      </c>
      <c r="F942" s="2" t="s">
        <v>156</v>
      </c>
      <c r="G942" s="2">
        <v>10.44</v>
      </c>
      <c r="H942" s="2">
        <v>47.655000000000001</v>
      </c>
    </row>
    <row r="943" spans="1:8">
      <c r="A943" s="2" t="s">
        <v>154</v>
      </c>
      <c r="B943" s="2" t="s">
        <v>93</v>
      </c>
      <c r="C943" s="2" t="s">
        <v>169</v>
      </c>
      <c r="D943" s="8">
        <f>DATE(2008,12,16)</f>
        <v>39798</v>
      </c>
      <c r="E943" s="2">
        <v>58.094999999999999</v>
      </c>
      <c r="F943" s="2" t="s">
        <v>156</v>
      </c>
      <c r="G943" s="2">
        <v>10.43</v>
      </c>
      <c r="H943" s="2">
        <v>47.664999999999999</v>
      </c>
    </row>
    <row r="944" spans="1:8">
      <c r="A944" s="2" t="s">
        <v>154</v>
      </c>
      <c r="B944" s="2" t="s">
        <v>93</v>
      </c>
      <c r="C944" s="2" t="s">
        <v>169</v>
      </c>
      <c r="D944" s="8">
        <f>DATE(2008,12,22)</f>
        <v>39804</v>
      </c>
      <c r="E944" s="2">
        <v>58.094999999999999</v>
      </c>
      <c r="F944" s="2" t="s">
        <v>156</v>
      </c>
      <c r="G944" s="2">
        <v>11.14</v>
      </c>
      <c r="H944" s="2">
        <v>46.954999999999998</v>
      </c>
    </row>
    <row r="945" spans="1:8">
      <c r="A945" s="2" t="s">
        <v>154</v>
      </c>
      <c r="B945" s="2" t="s">
        <v>93</v>
      </c>
      <c r="C945" s="2" t="s">
        <v>169</v>
      </c>
      <c r="D945" s="8">
        <f>DATE(2009,1,15)</f>
        <v>39828</v>
      </c>
      <c r="E945" s="2">
        <v>58.094999999999999</v>
      </c>
      <c r="F945" s="2" t="s">
        <v>156</v>
      </c>
      <c r="G945" s="2">
        <v>11.01</v>
      </c>
      <c r="H945" s="2">
        <v>47.085000000000001</v>
      </c>
    </row>
    <row r="946" spans="1:8">
      <c r="A946" s="2" t="s">
        <v>154</v>
      </c>
      <c r="B946" s="2" t="s">
        <v>93</v>
      </c>
      <c r="C946" s="2" t="s">
        <v>169</v>
      </c>
      <c r="D946" s="8">
        <f>DATE(2009,2,17)</f>
        <v>39861</v>
      </c>
      <c r="E946" s="2">
        <v>58.094999999999999</v>
      </c>
      <c r="F946" s="2" t="s">
        <v>156</v>
      </c>
      <c r="G946" s="2">
        <v>10.93</v>
      </c>
      <c r="H946" s="2">
        <v>47.164999999999999</v>
      </c>
    </row>
    <row r="947" spans="1:8">
      <c r="A947" s="2" t="s">
        <v>154</v>
      </c>
      <c r="B947" s="2" t="s">
        <v>93</v>
      </c>
      <c r="C947" s="2" t="s">
        <v>169</v>
      </c>
      <c r="D947" s="8">
        <f>DATE(2009,3,27)</f>
        <v>39899</v>
      </c>
      <c r="E947" s="2">
        <v>58.094999999999999</v>
      </c>
      <c r="F947" s="2" t="s">
        <v>156</v>
      </c>
      <c r="G947" s="2">
        <v>10.83</v>
      </c>
      <c r="H947" s="2">
        <v>47.265000000000001</v>
      </c>
    </row>
    <row r="948" spans="1:8">
      <c r="A948" s="2" t="s">
        <v>154</v>
      </c>
      <c r="B948" s="2" t="s">
        <v>93</v>
      </c>
      <c r="C948" s="2" t="s">
        <v>169</v>
      </c>
      <c r="D948" s="8">
        <f>DATE(2009,4,15)</f>
        <v>39918</v>
      </c>
      <c r="E948" s="2">
        <v>58.094999999999999</v>
      </c>
      <c r="F948" s="2" t="s">
        <v>156</v>
      </c>
      <c r="G948" s="2">
        <v>10.69</v>
      </c>
      <c r="H948" s="2">
        <v>47.405000000000001</v>
      </c>
    </row>
    <row r="949" spans="1:8">
      <c r="A949" s="2" t="s">
        <v>154</v>
      </c>
      <c r="B949" s="2" t="s">
        <v>93</v>
      </c>
      <c r="C949" s="2" t="s">
        <v>169</v>
      </c>
      <c r="D949" s="8">
        <f>DATE(2009,5,7)</f>
        <v>39940</v>
      </c>
      <c r="E949" s="2">
        <v>58.094999999999999</v>
      </c>
      <c r="F949" s="2" t="s">
        <v>156</v>
      </c>
      <c r="G949" s="2">
        <v>10.62</v>
      </c>
      <c r="H949" s="2">
        <v>47.475000000000001</v>
      </c>
    </row>
    <row r="950" spans="1:8">
      <c r="A950" s="2" t="s">
        <v>154</v>
      </c>
      <c r="B950" s="2" t="s">
        <v>93</v>
      </c>
      <c r="C950" s="2" t="s">
        <v>169</v>
      </c>
      <c r="D950" s="8">
        <f>DATE(2009,6,23)</f>
        <v>39987</v>
      </c>
      <c r="E950" s="2">
        <v>58.094999999999999</v>
      </c>
      <c r="F950" s="2" t="s">
        <v>156</v>
      </c>
      <c r="G950" s="2">
        <v>10.51</v>
      </c>
      <c r="H950" s="2">
        <v>47.585000000000001</v>
      </c>
    </row>
    <row r="951" spans="1:8">
      <c r="A951" s="2" t="s">
        <v>154</v>
      </c>
      <c r="B951" s="2" t="s">
        <v>93</v>
      </c>
      <c r="C951" s="2" t="s">
        <v>169</v>
      </c>
      <c r="D951" s="8">
        <f>DATE(2009,7,2)</f>
        <v>39996</v>
      </c>
      <c r="E951" s="2">
        <v>58.094999999999999</v>
      </c>
      <c r="F951" s="2" t="s">
        <v>156</v>
      </c>
      <c r="G951" s="2">
        <v>10.44</v>
      </c>
      <c r="H951" s="2">
        <v>47.655000000000001</v>
      </c>
    </row>
    <row r="952" spans="1:8">
      <c r="A952" s="2" t="s">
        <v>154</v>
      </c>
      <c r="B952" s="2" t="s">
        <v>93</v>
      </c>
      <c r="C952" s="2" t="s">
        <v>169</v>
      </c>
      <c r="D952" s="8">
        <f>DATE(2009,8,6)</f>
        <v>40031</v>
      </c>
      <c r="E952" s="2">
        <v>58.094999999999999</v>
      </c>
      <c r="F952" s="2" t="s">
        <v>156</v>
      </c>
      <c r="G952" s="2">
        <v>10.44</v>
      </c>
      <c r="H952" s="2">
        <v>47.655000000000001</v>
      </c>
    </row>
    <row r="953" spans="1:8">
      <c r="A953" s="2" t="s">
        <v>154</v>
      </c>
      <c r="B953" s="2" t="s">
        <v>93</v>
      </c>
      <c r="C953" s="2" t="s">
        <v>169</v>
      </c>
      <c r="D953" s="8">
        <f>DATE(2009,9,30)</f>
        <v>40086</v>
      </c>
      <c r="E953" s="2">
        <v>58.094999999999999</v>
      </c>
      <c r="F953" s="2" t="s">
        <v>156</v>
      </c>
      <c r="G953" s="2">
        <v>10.43</v>
      </c>
      <c r="H953" s="2">
        <v>47.664999999999999</v>
      </c>
    </row>
    <row r="954" spans="1:8">
      <c r="A954" s="2" t="s">
        <v>154</v>
      </c>
      <c r="B954" s="2" t="s">
        <v>93</v>
      </c>
      <c r="C954" s="2" t="s">
        <v>169</v>
      </c>
      <c r="D954" s="8">
        <f>DATE(2009,10,8)</f>
        <v>40094</v>
      </c>
      <c r="E954" s="2">
        <v>58.094999999999999</v>
      </c>
      <c r="F954" s="2" t="s">
        <v>156</v>
      </c>
      <c r="G954" s="2">
        <v>10.43</v>
      </c>
      <c r="H954" s="2">
        <v>47.664999999999999</v>
      </c>
    </row>
    <row r="955" spans="1:8">
      <c r="A955" s="2" t="s">
        <v>154</v>
      </c>
      <c r="B955" s="2" t="s">
        <v>93</v>
      </c>
      <c r="C955" s="2" t="s">
        <v>169</v>
      </c>
      <c r="D955" s="8">
        <f>DATE(2009,11,11)</f>
        <v>40128</v>
      </c>
      <c r="E955" s="2">
        <v>58.094999999999999</v>
      </c>
      <c r="F955" s="2" t="s">
        <v>156</v>
      </c>
      <c r="G955" s="2">
        <v>10.51</v>
      </c>
      <c r="H955" s="2">
        <v>47.585000000000001</v>
      </c>
    </row>
    <row r="956" spans="1:8">
      <c r="A956" s="2" t="s">
        <v>154</v>
      </c>
      <c r="B956" s="2" t="s">
        <v>93</v>
      </c>
      <c r="C956" s="2" t="s">
        <v>169</v>
      </c>
      <c r="D956" s="8">
        <f>DATE(2009,12,17)</f>
        <v>40164</v>
      </c>
      <c r="E956" s="2">
        <v>58.094999999999999</v>
      </c>
      <c r="F956" s="2" t="s">
        <v>156</v>
      </c>
      <c r="G956" s="2">
        <v>10.59</v>
      </c>
      <c r="H956" s="2">
        <v>47.505000000000003</v>
      </c>
    </row>
    <row r="957" spans="1:8">
      <c r="A957" s="2" t="s">
        <v>154</v>
      </c>
      <c r="B957" s="2" t="s">
        <v>93</v>
      </c>
      <c r="C957" s="2" t="s">
        <v>169</v>
      </c>
      <c r="D957" s="8">
        <f>DATE(2010,1,20)</f>
        <v>40198</v>
      </c>
      <c r="E957" s="2">
        <v>58.094999999999999</v>
      </c>
      <c r="F957" s="2" t="s">
        <v>156</v>
      </c>
      <c r="G957" s="2">
        <v>10.66</v>
      </c>
      <c r="H957" s="2">
        <v>47.435000000000002</v>
      </c>
    </row>
    <row r="958" spans="1:8">
      <c r="A958" s="2" t="s">
        <v>154</v>
      </c>
      <c r="B958" s="2" t="s">
        <v>93</v>
      </c>
      <c r="C958" s="2" t="s">
        <v>169</v>
      </c>
      <c r="D958" s="8">
        <f>DATE(2010,2,11)</f>
        <v>40220</v>
      </c>
      <c r="E958" s="2">
        <v>58.094999999999999</v>
      </c>
      <c r="F958" s="2" t="s">
        <v>156</v>
      </c>
      <c r="G958" s="2">
        <v>10.63</v>
      </c>
      <c r="H958" s="2">
        <v>47.465000000000003</v>
      </c>
    </row>
    <row r="959" spans="1:8">
      <c r="A959" s="2" t="s">
        <v>154</v>
      </c>
      <c r="B959" s="2" t="s">
        <v>93</v>
      </c>
      <c r="C959" s="2" t="s">
        <v>169</v>
      </c>
      <c r="D959" s="8">
        <f>DATE(2010,3,17)</f>
        <v>40254</v>
      </c>
      <c r="E959" s="2">
        <v>58.094999999999999</v>
      </c>
      <c r="F959" s="2" t="s">
        <v>156</v>
      </c>
      <c r="G959" s="2">
        <v>10.6</v>
      </c>
      <c r="H959" s="2">
        <v>47.494999999999997</v>
      </c>
    </row>
    <row r="960" spans="1:8">
      <c r="A960" s="2" t="s">
        <v>154</v>
      </c>
      <c r="B960" s="2" t="s">
        <v>93</v>
      </c>
      <c r="C960" s="2" t="s">
        <v>169</v>
      </c>
      <c r="D960" s="8">
        <f>DATE(2010,4,9)</f>
        <v>40277</v>
      </c>
      <c r="E960" s="2">
        <v>58.094999999999999</v>
      </c>
      <c r="F960" s="2" t="s">
        <v>156</v>
      </c>
      <c r="G960" s="2">
        <v>10.56</v>
      </c>
      <c r="H960" s="2">
        <v>47.534999999999997</v>
      </c>
    </row>
    <row r="961" spans="1:8">
      <c r="A961" s="2" t="s">
        <v>154</v>
      </c>
      <c r="B961" s="2" t="s">
        <v>93</v>
      </c>
      <c r="C961" s="2" t="s">
        <v>169</v>
      </c>
      <c r="D961" s="8">
        <f>DATE(2010,5,19)</f>
        <v>40317</v>
      </c>
      <c r="E961" s="2">
        <v>58.094999999999999</v>
      </c>
      <c r="F961" s="2" t="s">
        <v>156</v>
      </c>
      <c r="G961" s="2">
        <v>10.54</v>
      </c>
      <c r="H961" s="2">
        <v>47.555</v>
      </c>
    </row>
    <row r="962" spans="1:8">
      <c r="A962" s="2" t="s">
        <v>154</v>
      </c>
      <c r="B962" s="2" t="s">
        <v>93</v>
      </c>
      <c r="C962" s="2" t="s">
        <v>169</v>
      </c>
      <c r="D962" s="8">
        <f>DATE(2010,6,29)</f>
        <v>40358</v>
      </c>
      <c r="E962" s="2">
        <v>58.094999999999999</v>
      </c>
      <c r="F962" s="2" t="s">
        <v>156</v>
      </c>
      <c r="G962" s="2">
        <v>10.52</v>
      </c>
      <c r="H962" s="2">
        <v>47.575000000000003</v>
      </c>
    </row>
    <row r="963" spans="1:8">
      <c r="A963" s="2" t="s">
        <v>154</v>
      </c>
      <c r="B963" s="2" t="s">
        <v>93</v>
      </c>
      <c r="C963" s="2" t="s">
        <v>169</v>
      </c>
      <c r="D963" s="8">
        <f>DATE(2010,7,13)</f>
        <v>40372</v>
      </c>
      <c r="E963" s="2">
        <v>58.094999999999999</v>
      </c>
      <c r="F963" s="2" t="s">
        <v>156</v>
      </c>
      <c r="G963" s="2">
        <v>10.42</v>
      </c>
      <c r="H963" s="2">
        <v>47.674999999999997</v>
      </c>
    </row>
    <row r="964" spans="1:8">
      <c r="A964" s="2" t="s">
        <v>154</v>
      </c>
      <c r="B964" s="2" t="s">
        <v>93</v>
      </c>
      <c r="C964" s="2" t="s">
        <v>169</v>
      </c>
      <c r="D964" s="8">
        <f>DATE(2010,8,12)</f>
        <v>40402</v>
      </c>
      <c r="E964" s="2">
        <v>58.094999999999999</v>
      </c>
      <c r="F964" s="2" t="s">
        <v>156</v>
      </c>
      <c r="G964" s="2">
        <v>10.31</v>
      </c>
      <c r="H964" s="2">
        <v>47.784999999999997</v>
      </c>
    </row>
    <row r="965" spans="1:8">
      <c r="A965" s="2" t="s">
        <v>154</v>
      </c>
      <c r="B965" s="2" t="s">
        <v>93</v>
      </c>
      <c r="C965" s="2" t="s">
        <v>169</v>
      </c>
      <c r="D965" s="8">
        <f>DATE(2010,9,15)</f>
        <v>40436</v>
      </c>
      <c r="E965" s="2">
        <v>58.094999999999999</v>
      </c>
      <c r="F965" s="2" t="s">
        <v>156</v>
      </c>
      <c r="G965" s="2">
        <v>10.23</v>
      </c>
      <c r="H965" s="2">
        <v>47.865000000000002</v>
      </c>
    </row>
    <row r="966" spans="1:8">
      <c r="A966" s="2" t="s">
        <v>154</v>
      </c>
      <c r="B966" s="2" t="s">
        <v>93</v>
      </c>
      <c r="C966" s="2" t="s">
        <v>169</v>
      </c>
      <c r="D966" s="8">
        <f>DATE(2010,10,5)</f>
        <v>40456</v>
      </c>
      <c r="E966" s="2">
        <v>58.094999999999999</v>
      </c>
      <c r="F966" s="2" t="s">
        <v>156</v>
      </c>
      <c r="G966" s="2">
        <v>10.18</v>
      </c>
      <c r="H966" s="2">
        <v>47.914999999999999</v>
      </c>
    </row>
    <row r="967" spans="1:8">
      <c r="A967" s="2" t="s">
        <v>154</v>
      </c>
      <c r="B967" s="2" t="s">
        <v>93</v>
      </c>
      <c r="C967" s="2" t="s">
        <v>169</v>
      </c>
      <c r="D967" s="8">
        <f>DATE(2010,11,15)</f>
        <v>40497</v>
      </c>
      <c r="E967" s="2">
        <v>58.094999999999999</v>
      </c>
      <c r="F967" s="2" t="s">
        <v>156</v>
      </c>
      <c r="G967" s="2">
        <v>10.15</v>
      </c>
      <c r="H967" s="2">
        <v>47.945</v>
      </c>
    </row>
    <row r="968" spans="1:8">
      <c r="A968" s="2" t="s">
        <v>154</v>
      </c>
      <c r="B968" s="2" t="s">
        <v>93</v>
      </c>
      <c r="C968" s="2" t="s">
        <v>169</v>
      </c>
      <c r="D968" s="8">
        <f>DATE(2010,12,15)</f>
        <v>40527</v>
      </c>
      <c r="E968" s="2">
        <v>58.094999999999999</v>
      </c>
      <c r="F968" s="2" t="s">
        <v>156</v>
      </c>
      <c r="G968" s="2">
        <v>10.09</v>
      </c>
      <c r="H968" s="2">
        <v>48.005000000000003</v>
      </c>
    </row>
    <row r="969" spans="1:8">
      <c r="A969" s="2" t="s">
        <v>154</v>
      </c>
      <c r="B969" s="2" t="s">
        <v>93</v>
      </c>
      <c r="C969" s="2" t="s">
        <v>169</v>
      </c>
      <c r="D969" s="8">
        <f>DATE(2011,1,17)</f>
        <v>40560</v>
      </c>
      <c r="E969" s="2">
        <v>58.094999999999999</v>
      </c>
      <c r="F969" s="2" t="s">
        <v>156</v>
      </c>
      <c r="G969" s="2">
        <v>10.050000000000001</v>
      </c>
      <c r="H969" s="2">
        <v>48.045000000000002</v>
      </c>
    </row>
    <row r="970" spans="1:8">
      <c r="A970" s="2" t="s">
        <v>154</v>
      </c>
      <c r="B970" s="2" t="s">
        <v>93</v>
      </c>
      <c r="C970" s="2" t="s">
        <v>169</v>
      </c>
      <c r="D970" s="8">
        <f>DATE(2011,2,23)</f>
        <v>40597</v>
      </c>
      <c r="E970" s="2">
        <v>58.094999999999999</v>
      </c>
      <c r="F970" s="2" t="s">
        <v>156</v>
      </c>
      <c r="G970" s="2">
        <v>10.1</v>
      </c>
      <c r="H970" s="2">
        <v>47.994999999999997</v>
      </c>
    </row>
    <row r="971" spans="1:8">
      <c r="A971" s="2" t="s">
        <v>154</v>
      </c>
      <c r="B971" s="2" t="s">
        <v>93</v>
      </c>
      <c r="C971" s="2" t="s">
        <v>169</v>
      </c>
      <c r="D971" s="8">
        <f>DATE(2011,3,27)</f>
        <v>40629</v>
      </c>
      <c r="E971" s="2">
        <v>58.094999999999999</v>
      </c>
      <c r="F971" s="2" t="s">
        <v>156</v>
      </c>
      <c r="G971" s="2">
        <v>10.14</v>
      </c>
      <c r="H971" s="2">
        <v>47.954999999999998</v>
      </c>
    </row>
    <row r="972" spans="1:8">
      <c r="A972" s="2" t="s">
        <v>154</v>
      </c>
      <c r="B972" s="2" t="s">
        <v>93</v>
      </c>
      <c r="C972" s="2" t="s">
        <v>169</v>
      </c>
      <c r="D972" s="8">
        <f>DATE(2011,4,11)</f>
        <v>40644</v>
      </c>
      <c r="E972" s="2">
        <v>58.094999999999999</v>
      </c>
      <c r="F972" s="2" t="s">
        <v>156</v>
      </c>
      <c r="G972" s="2">
        <v>10.14</v>
      </c>
      <c r="H972" s="2">
        <v>47.954999999999998</v>
      </c>
    </row>
    <row r="973" spans="1:8">
      <c r="A973" s="2" t="s">
        <v>154</v>
      </c>
      <c r="B973" s="2" t="s">
        <v>93</v>
      </c>
      <c r="C973" s="2" t="s">
        <v>169</v>
      </c>
      <c r="D973" s="8">
        <f>DATE(2011,5,26)</f>
        <v>40689</v>
      </c>
      <c r="E973" s="2">
        <v>58.094999999999999</v>
      </c>
      <c r="F973" s="2" t="s">
        <v>156</v>
      </c>
      <c r="G973" s="2">
        <v>9.8800000000000008</v>
      </c>
      <c r="H973" s="2">
        <v>48.215000000000003</v>
      </c>
    </row>
    <row r="974" spans="1:8">
      <c r="A974" s="2" t="s">
        <v>154</v>
      </c>
      <c r="B974" s="2" t="s">
        <v>93</v>
      </c>
      <c r="C974" s="2" t="s">
        <v>169</v>
      </c>
      <c r="D974" s="8">
        <f>DATE(2011,6,24)</f>
        <v>40718</v>
      </c>
      <c r="E974" s="2">
        <v>58.094999999999999</v>
      </c>
      <c r="F974" s="2" t="s">
        <v>156</v>
      </c>
      <c r="G974" s="2">
        <v>9.68</v>
      </c>
      <c r="H974" s="2">
        <v>48.414999999999999</v>
      </c>
    </row>
    <row r="975" spans="1:8">
      <c r="A975" s="2" t="s">
        <v>154</v>
      </c>
      <c r="B975" s="2" t="s">
        <v>93</v>
      </c>
      <c r="C975" s="2" t="s">
        <v>169</v>
      </c>
      <c r="D975" s="8">
        <f>DATE(2011,7,8)</f>
        <v>40732</v>
      </c>
      <c r="E975" s="2">
        <v>58.094999999999999</v>
      </c>
      <c r="F975" s="2" t="s">
        <v>156</v>
      </c>
      <c r="G975" s="2">
        <v>9.7100000000000009</v>
      </c>
      <c r="H975" s="2">
        <v>48.384999999999998</v>
      </c>
    </row>
    <row r="976" spans="1:8">
      <c r="A976" s="2" t="s">
        <v>154</v>
      </c>
      <c r="B976" s="2" t="s">
        <v>93</v>
      </c>
      <c r="C976" s="2" t="s">
        <v>169</v>
      </c>
      <c r="D976" s="8">
        <f>DATE(2011,8,24)</f>
        <v>40779</v>
      </c>
      <c r="E976" s="2">
        <v>58.094999999999999</v>
      </c>
      <c r="F976" s="2" t="s">
        <v>156</v>
      </c>
      <c r="G976" s="2">
        <v>9.75</v>
      </c>
      <c r="H976" s="2">
        <v>48.344999999999999</v>
      </c>
    </row>
    <row r="977" spans="1:8">
      <c r="A977" s="2" t="s">
        <v>154</v>
      </c>
      <c r="B977" s="2" t="s">
        <v>93</v>
      </c>
      <c r="C977" s="2" t="s">
        <v>169</v>
      </c>
      <c r="D977" s="8">
        <f>DATE(2011,9,12)</f>
        <v>40798</v>
      </c>
      <c r="E977" s="2">
        <v>58.094999999999999</v>
      </c>
      <c r="F977" s="2" t="s">
        <v>156</v>
      </c>
      <c r="G977" s="2">
        <v>9.9</v>
      </c>
      <c r="H977" s="2">
        <v>48.195</v>
      </c>
    </row>
    <row r="978" spans="1:8">
      <c r="A978" s="2" t="s">
        <v>154</v>
      </c>
      <c r="B978" s="2" t="s">
        <v>93</v>
      </c>
      <c r="C978" s="2" t="s">
        <v>169</v>
      </c>
      <c r="D978" s="8">
        <f>DATE(2011,10,14)</f>
        <v>40830</v>
      </c>
      <c r="E978" s="2">
        <v>58.094999999999999</v>
      </c>
      <c r="F978" s="2" t="s">
        <v>156</v>
      </c>
      <c r="G978" s="2">
        <v>10.1</v>
      </c>
      <c r="H978" s="2">
        <v>47.994999999999997</v>
      </c>
    </row>
    <row r="979" spans="1:8">
      <c r="A979" s="2" t="s">
        <v>154</v>
      </c>
      <c r="B979" s="2" t="s">
        <v>93</v>
      </c>
      <c r="C979" s="2" t="s">
        <v>169</v>
      </c>
      <c r="D979" s="8">
        <f>DATE(2011,11,16)</f>
        <v>40863</v>
      </c>
      <c r="E979" s="2">
        <v>58.094999999999999</v>
      </c>
      <c r="F979" s="2" t="s">
        <v>156</v>
      </c>
      <c r="G979" s="2">
        <v>10.24</v>
      </c>
      <c r="H979" s="2">
        <v>47.854999999999997</v>
      </c>
    </row>
    <row r="980" spans="1:8">
      <c r="A980" s="2" t="s">
        <v>154</v>
      </c>
      <c r="B980" s="2" t="s">
        <v>93</v>
      </c>
      <c r="C980" s="2" t="s">
        <v>169</v>
      </c>
      <c r="D980" s="8">
        <f>DATE(2011,12,15)</f>
        <v>40892</v>
      </c>
      <c r="E980" s="2">
        <v>58.094999999999999</v>
      </c>
      <c r="F980" s="2" t="s">
        <v>156</v>
      </c>
      <c r="G980" s="2">
        <v>10.39</v>
      </c>
      <c r="H980" s="2">
        <v>47.704999999999998</v>
      </c>
    </row>
    <row r="981" spans="1:8">
      <c r="A981" s="2" t="s">
        <v>154</v>
      </c>
      <c r="B981" s="2" t="s">
        <v>93</v>
      </c>
      <c r="C981" s="2" t="s">
        <v>169</v>
      </c>
      <c r="D981" s="8">
        <f>DATE(2012,1,23)</f>
        <v>40931</v>
      </c>
      <c r="E981" s="2">
        <v>58.094999999999999</v>
      </c>
      <c r="F981" s="2" t="s">
        <v>156</v>
      </c>
      <c r="G981" s="2">
        <v>10.58</v>
      </c>
      <c r="H981" s="2">
        <v>47.515000000000001</v>
      </c>
    </row>
    <row r="982" spans="1:8">
      <c r="A982" s="2" t="s">
        <v>154</v>
      </c>
      <c r="B982" s="2" t="s">
        <v>93</v>
      </c>
      <c r="C982" s="2" t="s">
        <v>169</v>
      </c>
      <c r="D982" s="8">
        <f>DATE(2012,2,15)</f>
        <v>40954</v>
      </c>
      <c r="E982" s="2">
        <v>58.094999999999999</v>
      </c>
      <c r="F982" s="2" t="s">
        <v>156</v>
      </c>
      <c r="G982" s="2">
        <v>10.63</v>
      </c>
      <c r="H982" s="2">
        <v>47.465000000000003</v>
      </c>
    </row>
    <row r="983" spans="1:8">
      <c r="A983" s="2" t="s">
        <v>154</v>
      </c>
      <c r="B983" s="2" t="s">
        <v>93</v>
      </c>
      <c r="C983" s="2" t="s">
        <v>169</v>
      </c>
      <c r="D983" s="8">
        <f>DATE(2012,3,9)</f>
        <v>40977</v>
      </c>
      <c r="E983" s="2">
        <v>58.094999999999999</v>
      </c>
      <c r="F983" s="2" t="s">
        <v>156</v>
      </c>
      <c r="G983" s="2">
        <v>10.74</v>
      </c>
      <c r="H983" s="2">
        <v>47.354999999999997</v>
      </c>
    </row>
    <row r="984" spans="1:8">
      <c r="A984" s="2" t="s">
        <v>154</v>
      </c>
      <c r="B984" s="2" t="s">
        <v>93</v>
      </c>
      <c r="C984" s="2" t="s">
        <v>169</v>
      </c>
      <c r="D984" s="8">
        <f>DATE(2012,4,20)</f>
        <v>41019</v>
      </c>
      <c r="E984" s="2">
        <v>58.094999999999999</v>
      </c>
      <c r="F984" s="2" t="s">
        <v>156</v>
      </c>
      <c r="G984" s="2">
        <v>10.88</v>
      </c>
      <c r="H984" s="2">
        <v>47.215000000000003</v>
      </c>
    </row>
    <row r="985" spans="1:8">
      <c r="A985" s="2" t="s">
        <v>154</v>
      </c>
      <c r="B985" s="2" t="s">
        <v>93</v>
      </c>
      <c r="C985" s="2" t="s">
        <v>169</v>
      </c>
      <c r="D985" s="8">
        <f>DATE(2012,5,29)</f>
        <v>41058</v>
      </c>
      <c r="E985" s="2">
        <v>58.094999999999999</v>
      </c>
      <c r="F985" s="2" t="s">
        <v>156</v>
      </c>
      <c r="G985" s="2">
        <v>10.95</v>
      </c>
      <c r="H985" s="2">
        <v>47.145000000000003</v>
      </c>
    </row>
    <row r="986" spans="1:8">
      <c r="A986" s="2" t="s">
        <v>154</v>
      </c>
      <c r="B986" s="2" t="s">
        <v>93</v>
      </c>
      <c r="C986" s="2" t="s">
        <v>169</v>
      </c>
      <c r="D986" s="8">
        <f>DATE(2012,6,29)</f>
        <v>41089</v>
      </c>
      <c r="E986" s="2">
        <v>58.094999999999999</v>
      </c>
      <c r="F986" s="2" t="s">
        <v>156</v>
      </c>
      <c r="G986" s="2">
        <v>10.81</v>
      </c>
      <c r="H986" s="2">
        <v>47.284999999999997</v>
      </c>
    </row>
    <row r="987" spans="1:8">
      <c r="A987" s="2" t="s">
        <v>154</v>
      </c>
      <c r="B987" s="2" t="s">
        <v>93</v>
      </c>
      <c r="C987" s="2" t="s">
        <v>169</v>
      </c>
      <c r="D987" s="8">
        <f>DATE(2012,7,6)</f>
        <v>41096</v>
      </c>
      <c r="E987" s="2">
        <v>58.094999999999999</v>
      </c>
      <c r="F987" s="2" t="s">
        <v>156</v>
      </c>
      <c r="G987" s="2">
        <v>10.68</v>
      </c>
      <c r="H987" s="2">
        <v>47.414999999999999</v>
      </c>
    </row>
    <row r="988" spans="1:8">
      <c r="A988" s="2" t="s">
        <v>154</v>
      </c>
      <c r="B988" s="2" t="s">
        <v>93</v>
      </c>
      <c r="C988" s="2" t="s">
        <v>169</v>
      </c>
      <c r="D988" s="8">
        <f>DATE(2012,8,1)</f>
        <v>41122</v>
      </c>
      <c r="E988" s="2">
        <v>58.094999999999999</v>
      </c>
      <c r="F988" s="2" t="s">
        <v>156</v>
      </c>
      <c r="G988" s="2">
        <v>10.69</v>
      </c>
      <c r="H988" s="2">
        <v>47.405000000000001</v>
      </c>
    </row>
    <row r="989" spans="1:8">
      <c r="A989" s="2" t="s">
        <v>154</v>
      </c>
      <c r="B989" s="2" t="s">
        <v>93</v>
      </c>
      <c r="C989" s="2" t="s">
        <v>169</v>
      </c>
      <c r="D989" s="8">
        <f>DATE(2012,9,6)</f>
        <v>41158</v>
      </c>
      <c r="E989" s="2">
        <v>58.094999999999999</v>
      </c>
      <c r="F989" s="2" t="s">
        <v>156</v>
      </c>
      <c r="G989" s="2">
        <v>10.52</v>
      </c>
      <c r="H989" s="2">
        <v>47.575000000000003</v>
      </c>
    </row>
    <row r="990" spans="1:8">
      <c r="A990" s="2" t="s">
        <v>154</v>
      </c>
      <c r="B990" s="2" t="s">
        <v>93</v>
      </c>
      <c r="C990" s="2" t="s">
        <v>169</v>
      </c>
      <c r="D990" s="8">
        <f>DATE(2012,10,12)</f>
        <v>41194</v>
      </c>
      <c r="E990" s="2">
        <v>58.094999999999999</v>
      </c>
      <c r="F990" s="2" t="s">
        <v>156</v>
      </c>
      <c r="G990" s="2">
        <v>10.73</v>
      </c>
      <c r="H990" s="2">
        <v>47.365000000000002</v>
      </c>
    </row>
    <row r="991" spans="1:8">
      <c r="A991" s="2" t="s">
        <v>154</v>
      </c>
      <c r="B991" s="2" t="s">
        <v>93</v>
      </c>
      <c r="C991" s="2" t="s">
        <v>169</v>
      </c>
      <c r="D991" s="8">
        <f>DATE(2012,11,15)</f>
        <v>41228</v>
      </c>
      <c r="E991" s="2">
        <v>58.094999999999999</v>
      </c>
      <c r="F991" s="2" t="s">
        <v>156</v>
      </c>
      <c r="G991" s="2">
        <v>10.85</v>
      </c>
      <c r="H991" s="2">
        <v>47.244999999999997</v>
      </c>
    </row>
    <row r="992" spans="1:8">
      <c r="A992" s="2" t="s">
        <v>154</v>
      </c>
      <c r="B992" s="2" t="s">
        <v>93</v>
      </c>
      <c r="C992" s="2" t="s">
        <v>169</v>
      </c>
      <c r="D992" s="8">
        <f>DATE(2012,12,13)</f>
        <v>41256</v>
      </c>
      <c r="E992" s="2">
        <v>58.094999999999999</v>
      </c>
      <c r="F992" s="2" t="s">
        <v>156</v>
      </c>
      <c r="G992" s="2">
        <v>10.92</v>
      </c>
      <c r="H992" s="2">
        <v>47.174999999999997</v>
      </c>
    </row>
    <row r="993" spans="1:8">
      <c r="A993" s="2" t="s">
        <v>154</v>
      </c>
      <c r="B993" s="2" t="s">
        <v>93</v>
      </c>
      <c r="C993" s="2" t="s">
        <v>169</v>
      </c>
      <c r="D993" s="8">
        <f>DATE(2013,1,18)</f>
        <v>41292</v>
      </c>
      <c r="E993" s="2">
        <v>58.094999999999999</v>
      </c>
      <c r="F993" s="2" t="s">
        <v>156</v>
      </c>
      <c r="G993" s="2">
        <v>11.04</v>
      </c>
      <c r="H993" s="2">
        <v>47.055</v>
      </c>
    </row>
    <row r="994" spans="1:8">
      <c r="A994" s="2" t="s">
        <v>154</v>
      </c>
      <c r="B994" s="2" t="s">
        <v>93</v>
      </c>
      <c r="C994" s="2" t="s">
        <v>169</v>
      </c>
      <c r="D994" s="8">
        <f>DATE(2013,2,21)</f>
        <v>41326</v>
      </c>
      <c r="E994" s="2">
        <v>58.094999999999999</v>
      </c>
      <c r="F994" s="2" t="s">
        <v>156</v>
      </c>
      <c r="G994" s="2">
        <v>11.17</v>
      </c>
      <c r="H994" s="2">
        <v>46.924999999999997</v>
      </c>
    </row>
    <row r="995" spans="1:8">
      <c r="A995" s="2" t="s">
        <v>154</v>
      </c>
      <c r="B995" s="2" t="s">
        <v>93</v>
      </c>
      <c r="C995" s="2" t="s">
        <v>169</v>
      </c>
      <c r="D995" s="8">
        <f>DATE(2013,3,12)</f>
        <v>41345</v>
      </c>
      <c r="E995" s="2">
        <v>58.094999999999999</v>
      </c>
      <c r="F995" s="2" t="s">
        <v>156</v>
      </c>
      <c r="G995" s="2">
        <v>11.08</v>
      </c>
      <c r="H995" s="2">
        <v>47.015000000000001</v>
      </c>
    </row>
    <row r="996" spans="1:8">
      <c r="A996" s="2" t="s">
        <v>154</v>
      </c>
      <c r="B996" s="2" t="s">
        <v>93</v>
      </c>
      <c r="C996" s="2" t="s">
        <v>169</v>
      </c>
      <c r="D996" s="8">
        <f>DATE(2013,4,19)</f>
        <v>41383</v>
      </c>
      <c r="E996" s="2">
        <v>58.094999999999999</v>
      </c>
      <c r="F996" s="2" t="s">
        <v>156</v>
      </c>
      <c r="G996" s="2">
        <v>10.89</v>
      </c>
      <c r="H996" s="2">
        <v>47.204999999999998</v>
      </c>
    </row>
    <row r="997" spans="1:8">
      <c r="A997" s="2" t="s">
        <v>154</v>
      </c>
      <c r="B997" s="2" t="s">
        <v>93</v>
      </c>
      <c r="C997" s="2" t="s">
        <v>169</v>
      </c>
      <c r="D997" s="8">
        <f>DATE(2013,5,16)</f>
        <v>41410</v>
      </c>
      <c r="E997" s="2">
        <v>58.094999999999999</v>
      </c>
      <c r="F997" s="2" t="s">
        <v>156</v>
      </c>
      <c r="G997" s="2">
        <v>10.67</v>
      </c>
      <c r="H997" s="2">
        <v>47.424999999999997</v>
      </c>
    </row>
    <row r="998" spans="1:8">
      <c r="A998" s="2" t="s">
        <v>154</v>
      </c>
      <c r="B998" s="2" t="s">
        <v>93</v>
      </c>
      <c r="C998" s="2" t="s">
        <v>169</v>
      </c>
      <c r="D998" s="8">
        <f>DATE(2013,6,19)</f>
        <v>41444</v>
      </c>
      <c r="E998" s="2">
        <v>58.094999999999999</v>
      </c>
      <c r="F998" s="2" t="s">
        <v>156</v>
      </c>
      <c r="G998" s="2">
        <v>10.41</v>
      </c>
      <c r="H998" s="2">
        <v>47.685000000000002</v>
      </c>
    </row>
    <row r="999" spans="1:8">
      <c r="A999" s="2" t="s">
        <v>154</v>
      </c>
      <c r="B999" s="2" t="s">
        <v>93</v>
      </c>
      <c r="C999" s="2" t="s">
        <v>169</v>
      </c>
      <c r="D999" s="8">
        <f>DATE(2013,7,9)</f>
        <v>41464</v>
      </c>
      <c r="E999" s="2">
        <v>58.094999999999999</v>
      </c>
      <c r="F999" s="2" t="s">
        <v>156</v>
      </c>
      <c r="G999" s="2">
        <v>10.210000000000001</v>
      </c>
      <c r="H999" s="2">
        <v>47.884999999999998</v>
      </c>
    </row>
    <row r="1000" spans="1:8">
      <c r="A1000" s="2" t="s">
        <v>154</v>
      </c>
      <c r="B1000" s="2" t="s">
        <v>93</v>
      </c>
      <c r="C1000" s="2" t="s">
        <v>169</v>
      </c>
      <c r="D1000" s="8">
        <f>DATE(2013,8,28)</f>
        <v>41514</v>
      </c>
      <c r="E1000" s="2">
        <v>58.094999999999999</v>
      </c>
      <c r="F1000" s="2" t="s">
        <v>156</v>
      </c>
      <c r="G1000" s="2">
        <v>10.14</v>
      </c>
      <c r="H1000" s="2">
        <v>47.954999999999998</v>
      </c>
    </row>
    <row r="1001" spans="1:8">
      <c r="A1001" s="2" t="s">
        <v>154</v>
      </c>
      <c r="B1001" s="2" t="s">
        <v>93</v>
      </c>
      <c r="C1001" s="2" t="s">
        <v>169</v>
      </c>
      <c r="D1001" s="8">
        <f>DATE(2013,9,18)</f>
        <v>41535</v>
      </c>
      <c r="E1001" s="2">
        <v>58.094999999999999</v>
      </c>
      <c r="F1001" s="2" t="s">
        <v>156</v>
      </c>
      <c r="G1001" s="2">
        <v>10.220000000000001</v>
      </c>
      <c r="H1001" s="2">
        <v>47.875</v>
      </c>
    </row>
    <row r="1002" spans="1:8">
      <c r="A1002" s="2" t="s">
        <v>154</v>
      </c>
      <c r="B1002" s="2" t="s">
        <v>93</v>
      </c>
      <c r="C1002" s="2" t="s">
        <v>169</v>
      </c>
      <c r="D1002" s="8">
        <f>DATE(2013,10,15)</f>
        <v>41562</v>
      </c>
      <c r="E1002" s="2">
        <v>58.094999999999999</v>
      </c>
      <c r="F1002" s="2" t="s">
        <v>156</v>
      </c>
      <c r="G1002" s="2">
        <v>10.33</v>
      </c>
      <c r="H1002" s="2">
        <v>47.765000000000001</v>
      </c>
    </row>
    <row r="1003" spans="1:8">
      <c r="A1003" s="2" t="s">
        <v>154</v>
      </c>
      <c r="B1003" s="2" t="s">
        <v>93</v>
      </c>
      <c r="C1003" s="2" t="s">
        <v>169</v>
      </c>
      <c r="D1003" s="8">
        <f>DATE(2013,11,15)</f>
        <v>41593</v>
      </c>
      <c r="E1003" s="2">
        <v>58.094999999999999</v>
      </c>
      <c r="F1003" s="2" t="s">
        <v>156</v>
      </c>
      <c r="G1003" s="2">
        <v>10.32</v>
      </c>
      <c r="H1003" s="2">
        <v>47.774999999999999</v>
      </c>
    </row>
    <row r="1004" spans="1:8">
      <c r="A1004" s="2" t="s">
        <v>154</v>
      </c>
      <c r="B1004" s="2" t="s">
        <v>93</v>
      </c>
      <c r="C1004" s="2" t="s">
        <v>169</v>
      </c>
      <c r="D1004" s="8">
        <f>DATE(2013,12,18)</f>
        <v>41626</v>
      </c>
      <c r="E1004" s="2">
        <v>58.094999999999999</v>
      </c>
      <c r="F1004" s="2" t="s">
        <v>156</v>
      </c>
      <c r="G1004" s="2">
        <v>10.44</v>
      </c>
      <c r="H1004" s="2">
        <v>47.655000000000001</v>
      </c>
    </row>
    <row r="1005" spans="1:8">
      <c r="A1005" s="2" t="s">
        <v>154</v>
      </c>
      <c r="B1005" s="2" t="s">
        <v>93</v>
      </c>
      <c r="C1005" s="2" t="s">
        <v>169</v>
      </c>
      <c r="D1005" s="8">
        <f>DATE(2014,1,17)</f>
        <v>41656</v>
      </c>
      <c r="E1005" s="2">
        <v>58.094999999999999</v>
      </c>
      <c r="F1005" s="2" t="s">
        <v>156</v>
      </c>
      <c r="G1005" s="2">
        <v>10.62</v>
      </c>
      <c r="H1005" s="2">
        <v>47.475000000000001</v>
      </c>
    </row>
    <row r="1006" spans="1:8">
      <c r="A1006" s="2" t="s">
        <v>154</v>
      </c>
      <c r="B1006" s="2" t="s">
        <v>93</v>
      </c>
      <c r="C1006" s="2" t="s">
        <v>169</v>
      </c>
      <c r="D1006" s="8">
        <f>DATE(2014,2,25)</f>
        <v>41695</v>
      </c>
      <c r="E1006" s="2">
        <v>58.094999999999999</v>
      </c>
      <c r="F1006" s="2" t="s">
        <v>156</v>
      </c>
      <c r="G1006" s="2">
        <v>10.6</v>
      </c>
      <c r="H1006" s="2">
        <v>47.494999999999997</v>
      </c>
    </row>
    <row r="1007" spans="1:8">
      <c r="A1007" s="2" t="s">
        <v>154</v>
      </c>
      <c r="B1007" s="2" t="s">
        <v>93</v>
      </c>
      <c r="C1007" s="2" t="s">
        <v>169</v>
      </c>
      <c r="D1007" s="8">
        <f>DATE(2014,3,20)</f>
        <v>41718</v>
      </c>
      <c r="E1007" s="2">
        <v>58.094999999999999</v>
      </c>
      <c r="F1007" s="2" t="s">
        <v>156</v>
      </c>
      <c r="G1007" s="2">
        <v>10.45</v>
      </c>
      <c r="H1007" s="2">
        <v>47.645000000000003</v>
      </c>
    </row>
    <row r="1008" spans="1:8">
      <c r="A1008" s="2" t="s">
        <v>154</v>
      </c>
      <c r="B1008" s="2" t="s">
        <v>93</v>
      </c>
      <c r="C1008" s="2" t="s">
        <v>169</v>
      </c>
      <c r="D1008" s="8">
        <f>DATE(2014,4,4)</f>
        <v>41733</v>
      </c>
      <c r="E1008" s="2">
        <v>58.094999999999999</v>
      </c>
      <c r="F1008" s="2" t="s">
        <v>156</v>
      </c>
      <c r="G1008" s="2">
        <v>10.39</v>
      </c>
      <c r="H1008" s="2">
        <v>47.704999999999998</v>
      </c>
    </row>
    <row r="1009" spans="1:8">
      <c r="A1009" s="2" t="s">
        <v>154</v>
      </c>
      <c r="B1009" s="2" t="s">
        <v>93</v>
      </c>
      <c r="C1009" s="2" t="s">
        <v>169</v>
      </c>
      <c r="D1009" s="8">
        <f>DATE(2014,5,13)</f>
        <v>41772</v>
      </c>
      <c r="E1009" s="2">
        <v>58.094999999999999</v>
      </c>
      <c r="F1009" s="2" t="s">
        <v>156</v>
      </c>
      <c r="G1009" s="2">
        <v>10.42</v>
      </c>
      <c r="H1009" s="2">
        <v>47.674999999999997</v>
      </c>
    </row>
    <row r="1010" spans="1:8">
      <c r="A1010" s="2" t="s">
        <v>154</v>
      </c>
      <c r="B1010" s="2" t="s">
        <v>93</v>
      </c>
      <c r="C1010" s="2" t="s">
        <v>169</v>
      </c>
      <c r="D1010" s="8">
        <f>DATE(2014,6,19)</f>
        <v>41809</v>
      </c>
      <c r="E1010" s="2">
        <v>58.094999999999999</v>
      </c>
      <c r="F1010" s="2" t="s">
        <v>156</v>
      </c>
      <c r="G1010" s="2">
        <v>10.41</v>
      </c>
      <c r="H1010" s="2">
        <v>47.685000000000002</v>
      </c>
    </row>
    <row r="1011" spans="1:8">
      <c r="A1011" s="2" t="s">
        <v>154</v>
      </c>
      <c r="B1011" s="2" t="s">
        <v>93</v>
      </c>
      <c r="C1011" s="2" t="s">
        <v>169</v>
      </c>
      <c r="D1011" s="8">
        <f>DATE(2014,7,11)</f>
        <v>41831</v>
      </c>
      <c r="E1011" s="2">
        <v>58.094999999999999</v>
      </c>
      <c r="F1011" s="2" t="s">
        <v>156</v>
      </c>
      <c r="G1011" s="2">
        <v>10.4</v>
      </c>
      <c r="H1011" s="2">
        <v>47.695</v>
      </c>
    </row>
    <row r="1012" spans="1:8">
      <c r="A1012" s="2" t="s">
        <v>154</v>
      </c>
      <c r="B1012" s="2" t="s">
        <v>93</v>
      </c>
      <c r="C1012" s="2" t="s">
        <v>169</v>
      </c>
      <c r="D1012" s="8">
        <f>DATE(2014,8,27)</f>
        <v>41878</v>
      </c>
      <c r="E1012" s="2">
        <v>58.094999999999999</v>
      </c>
      <c r="F1012" s="2" t="s">
        <v>156</v>
      </c>
      <c r="G1012" s="2">
        <v>10.39</v>
      </c>
      <c r="H1012" s="2">
        <v>47.704999999999998</v>
      </c>
    </row>
    <row r="1013" spans="1:8">
      <c r="A1013" s="2" t="s">
        <v>154</v>
      </c>
      <c r="B1013" s="2" t="s">
        <v>93</v>
      </c>
      <c r="C1013" s="2" t="s">
        <v>169</v>
      </c>
      <c r="D1013" s="8">
        <f>DATE(2014,9,10)</f>
        <v>41892</v>
      </c>
      <c r="E1013" s="2">
        <v>58.094999999999999</v>
      </c>
      <c r="F1013" s="2" t="s">
        <v>156</v>
      </c>
      <c r="G1013" s="2">
        <v>10.37</v>
      </c>
      <c r="H1013" s="2">
        <v>47.725000000000001</v>
      </c>
    </row>
    <row r="1014" spans="1:8">
      <c r="A1014" s="2" t="s">
        <v>154</v>
      </c>
      <c r="B1014" s="2" t="s">
        <v>93</v>
      </c>
      <c r="C1014" s="2" t="s">
        <v>169</v>
      </c>
      <c r="D1014" s="8">
        <f>DATE(2014,10,17)</f>
        <v>41929</v>
      </c>
      <c r="E1014" s="2">
        <v>58.094999999999999</v>
      </c>
      <c r="F1014" s="2" t="s">
        <v>156</v>
      </c>
      <c r="G1014" s="2">
        <v>10.58</v>
      </c>
      <c r="H1014" s="2">
        <v>47.515000000000001</v>
      </c>
    </row>
    <row r="1015" spans="1:8">
      <c r="A1015" s="2" t="s">
        <v>154</v>
      </c>
      <c r="B1015" s="2" t="s">
        <v>93</v>
      </c>
      <c r="C1015" s="2" t="s">
        <v>169</v>
      </c>
      <c r="D1015" s="8">
        <f>DATE(2014,11,4)</f>
        <v>41947</v>
      </c>
      <c r="E1015" s="2">
        <v>58.094999999999999</v>
      </c>
      <c r="F1015" s="2" t="s">
        <v>156</v>
      </c>
      <c r="G1015" s="2">
        <v>10.58</v>
      </c>
      <c r="H1015" s="2">
        <v>47.515000000000001</v>
      </c>
    </row>
    <row r="1016" spans="1:8">
      <c r="A1016" s="2" t="s">
        <v>154</v>
      </c>
      <c r="B1016" s="2" t="s">
        <v>93</v>
      </c>
      <c r="C1016" s="2" t="s">
        <v>169</v>
      </c>
      <c r="D1016" s="8">
        <f>DATE(2014,12,5)</f>
        <v>41978</v>
      </c>
      <c r="E1016" s="2">
        <v>58.094999999999999</v>
      </c>
      <c r="F1016" s="2" t="s">
        <v>156</v>
      </c>
      <c r="G1016" s="2">
        <v>10.46</v>
      </c>
      <c r="H1016" s="2">
        <v>47.634999999999998</v>
      </c>
    </row>
    <row r="1017" spans="1:8">
      <c r="A1017" s="2" t="s">
        <v>154</v>
      </c>
      <c r="B1017" s="2" t="s">
        <v>93</v>
      </c>
      <c r="C1017" s="2" t="s">
        <v>169</v>
      </c>
      <c r="D1017" s="8">
        <f>DATE(2015,3,18)</f>
        <v>42081</v>
      </c>
      <c r="E1017" s="2">
        <v>58.094999999999999</v>
      </c>
      <c r="F1017" s="2" t="s">
        <v>156</v>
      </c>
      <c r="G1017" s="2">
        <v>10.89</v>
      </c>
      <c r="H1017" s="2">
        <v>47.204999999999998</v>
      </c>
    </row>
    <row r="1018" spans="1:8">
      <c r="A1018" s="2" t="s">
        <v>154</v>
      </c>
      <c r="B1018" s="2" t="s">
        <v>93</v>
      </c>
      <c r="C1018" s="2" t="s">
        <v>169</v>
      </c>
      <c r="D1018" s="8">
        <f>DATE(2015,4,23)</f>
        <v>42117</v>
      </c>
      <c r="E1018" s="2">
        <v>58.094999999999999</v>
      </c>
      <c r="F1018" s="2" t="s">
        <v>156</v>
      </c>
      <c r="G1018" s="2">
        <v>10.79</v>
      </c>
      <c r="H1018" s="2">
        <v>47.305</v>
      </c>
    </row>
    <row r="1019" spans="1:8">
      <c r="A1019" s="2" t="s">
        <v>154</v>
      </c>
      <c r="B1019" s="2" t="s">
        <v>93</v>
      </c>
      <c r="C1019" s="2" t="s">
        <v>169</v>
      </c>
      <c r="D1019" s="8">
        <f>DATE(2015,7,17)</f>
        <v>42202</v>
      </c>
      <c r="E1019" s="2">
        <v>58.094999999999999</v>
      </c>
      <c r="F1019" s="2" t="s">
        <v>156</v>
      </c>
      <c r="G1019" s="2">
        <v>10.71</v>
      </c>
      <c r="H1019" s="2">
        <v>47.384999999999998</v>
      </c>
    </row>
    <row r="1020" spans="1:8">
      <c r="A1020" s="2" t="s">
        <v>154</v>
      </c>
      <c r="B1020" s="2" t="s">
        <v>93</v>
      </c>
      <c r="C1020" s="2" t="s">
        <v>169</v>
      </c>
      <c r="D1020" s="8">
        <f>DATE(2015,11,16)</f>
        <v>42324</v>
      </c>
      <c r="E1020" s="2">
        <v>58.094999999999999</v>
      </c>
      <c r="F1020" s="2" t="s">
        <v>156</v>
      </c>
      <c r="G1020" s="2">
        <v>10.82</v>
      </c>
      <c r="H1020" s="2">
        <v>47.274999999999999</v>
      </c>
    </row>
    <row r="1021" spans="1:8">
      <c r="A1021" s="2" t="s">
        <v>154</v>
      </c>
      <c r="B1021" s="2" t="s">
        <v>93</v>
      </c>
      <c r="C1021" s="2" t="s">
        <v>169</v>
      </c>
      <c r="D1021" s="8">
        <f>DATE(2015,12,11)</f>
        <v>42349</v>
      </c>
      <c r="E1021" s="2">
        <v>58.094999999999999</v>
      </c>
      <c r="F1021" s="2" t="s">
        <v>156</v>
      </c>
      <c r="G1021" s="2">
        <v>10.69</v>
      </c>
      <c r="H1021" s="2">
        <v>47.405000000000001</v>
      </c>
    </row>
    <row r="1022" spans="1:8">
      <c r="A1022" s="2" t="s">
        <v>154</v>
      </c>
      <c r="B1022" s="2" t="s">
        <v>93</v>
      </c>
      <c r="C1022" s="2" t="s">
        <v>169</v>
      </c>
      <c r="D1022" s="8">
        <f>DATE(2016,1,26)</f>
        <v>42395</v>
      </c>
      <c r="E1022" s="2">
        <v>58.094999999999999</v>
      </c>
      <c r="F1022" s="2" t="s">
        <v>156</v>
      </c>
      <c r="G1022" s="2">
        <v>10.81</v>
      </c>
      <c r="H1022" s="2">
        <v>47.284999999999997</v>
      </c>
    </row>
    <row r="1023" spans="1:8">
      <c r="A1023" s="2" t="s">
        <v>154</v>
      </c>
      <c r="B1023" s="2" t="s">
        <v>93</v>
      </c>
      <c r="C1023" s="2" t="s">
        <v>169</v>
      </c>
      <c r="D1023" s="8">
        <f>DATE(2016,2,29)</f>
        <v>42429</v>
      </c>
      <c r="E1023" s="2">
        <v>58.094999999999999</v>
      </c>
      <c r="F1023" s="2" t="s">
        <v>156</v>
      </c>
      <c r="G1023" s="2">
        <v>10.54</v>
      </c>
      <c r="H1023" s="2">
        <v>47.555</v>
      </c>
    </row>
    <row r="1024" spans="1:8">
      <c r="A1024" s="2" t="s">
        <v>154</v>
      </c>
      <c r="B1024" s="2" t="s">
        <v>93</v>
      </c>
      <c r="C1024" s="2" t="s">
        <v>169</v>
      </c>
      <c r="D1024" s="8">
        <f>DATE(2016,3,30)</f>
        <v>42459</v>
      </c>
      <c r="E1024" s="2">
        <v>58.094999999999999</v>
      </c>
      <c r="F1024" s="2" t="s">
        <v>156</v>
      </c>
      <c r="G1024" s="2">
        <v>10.58</v>
      </c>
      <c r="H1024" s="2">
        <v>47.515000000000001</v>
      </c>
    </row>
    <row r="1025" spans="1:8">
      <c r="A1025" s="2" t="s">
        <v>154</v>
      </c>
      <c r="B1025" s="2" t="s">
        <v>93</v>
      </c>
      <c r="C1025" s="2" t="s">
        <v>169</v>
      </c>
      <c r="D1025" s="8">
        <f>DATE(2016,4,27)</f>
        <v>42487</v>
      </c>
      <c r="E1025" s="2">
        <v>58.094999999999999</v>
      </c>
      <c r="F1025" s="2" t="s">
        <v>156</v>
      </c>
      <c r="G1025" s="2">
        <v>10.97</v>
      </c>
      <c r="H1025" s="2">
        <v>47.125</v>
      </c>
    </row>
    <row r="1026" spans="1:8">
      <c r="A1026" s="2" t="s">
        <v>154</v>
      </c>
      <c r="B1026" s="2" t="s">
        <v>93</v>
      </c>
      <c r="C1026" s="2" t="s">
        <v>169</v>
      </c>
      <c r="D1026" s="8">
        <f>DATE(2016,5,30)</f>
        <v>42520</v>
      </c>
      <c r="E1026" s="2">
        <v>58.094999999999999</v>
      </c>
      <c r="F1026" s="2" t="s">
        <v>156</v>
      </c>
      <c r="G1026" s="2">
        <v>10.99</v>
      </c>
      <c r="H1026" s="2">
        <v>47.104999999999997</v>
      </c>
    </row>
    <row r="1027" spans="1:8">
      <c r="A1027" s="2" t="s">
        <v>154</v>
      </c>
      <c r="B1027" s="2" t="s">
        <v>93</v>
      </c>
      <c r="C1027" s="2" t="s">
        <v>169</v>
      </c>
      <c r="D1027" s="8">
        <f>DATE(2016,6,23)</f>
        <v>42544</v>
      </c>
      <c r="E1027" s="2">
        <v>58.094999999999999</v>
      </c>
      <c r="F1027" s="2" t="s">
        <v>156</v>
      </c>
      <c r="G1027" s="2">
        <v>10.94</v>
      </c>
      <c r="H1027" s="2">
        <v>47.155000000000001</v>
      </c>
    </row>
    <row r="1028" spans="1:8">
      <c r="A1028" s="2" t="s">
        <v>154</v>
      </c>
      <c r="B1028" s="2" t="s">
        <v>93</v>
      </c>
      <c r="C1028" s="2" t="s">
        <v>169</v>
      </c>
      <c r="D1028" s="8">
        <f>DATE(2016,7,7)</f>
        <v>42558</v>
      </c>
      <c r="E1028" s="2">
        <v>58.094999999999999</v>
      </c>
      <c r="F1028" s="2" t="s">
        <v>156</v>
      </c>
      <c r="G1028" s="2">
        <v>10.86</v>
      </c>
      <c r="H1028" s="2">
        <v>47.234999999999999</v>
      </c>
    </row>
    <row r="1029" spans="1:8">
      <c r="A1029" s="2" t="s">
        <v>154</v>
      </c>
      <c r="B1029" s="2" t="s">
        <v>93</v>
      </c>
      <c r="C1029" s="2" t="s">
        <v>169</v>
      </c>
      <c r="D1029" s="8">
        <f>DATE(2016,8,30)</f>
        <v>42612</v>
      </c>
      <c r="E1029" s="2">
        <v>58.094999999999999</v>
      </c>
      <c r="F1029" s="2" t="s">
        <v>156</v>
      </c>
      <c r="G1029" s="2">
        <v>10.76</v>
      </c>
      <c r="H1029" s="2">
        <v>47.335000000000001</v>
      </c>
    </row>
    <row r="1030" spans="1:8">
      <c r="A1030" s="2" t="s">
        <v>154</v>
      </c>
      <c r="B1030" s="2" t="s">
        <v>93</v>
      </c>
      <c r="C1030" s="2" t="s">
        <v>169</v>
      </c>
      <c r="D1030" s="8">
        <f>DATE(2016,9,16)</f>
        <v>42629</v>
      </c>
      <c r="E1030" s="2">
        <v>58.094999999999999</v>
      </c>
      <c r="F1030" s="2" t="s">
        <v>156</v>
      </c>
      <c r="G1030" s="2">
        <v>10.79</v>
      </c>
      <c r="H1030" s="2">
        <v>47.305</v>
      </c>
    </row>
    <row r="1031" spans="1:8">
      <c r="A1031" s="2" t="s">
        <v>154</v>
      </c>
      <c r="B1031" s="2" t="s">
        <v>93</v>
      </c>
      <c r="C1031" s="2" t="s">
        <v>169</v>
      </c>
      <c r="D1031" s="8">
        <f>DATE(2016,10,11)</f>
        <v>42654</v>
      </c>
      <c r="E1031" s="2">
        <v>58.094999999999999</v>
      </c>
      <c r="F1031" s="2" t="s">
        <v>156</v>
      </c>
      <c r="G1031" s="2">
        <v>10.81</v>
      </c>
      <c r="H1031" s="2">
        <v>47.284999999999997</v>
      </c>
    </row>
    <row r="1032" spans="1:8">
      <c r="A1032" s="2" t="s">
        <v>154</v>
      </c>
      <c r="B1032" s="2" t="s">
        <v>93</v>
      </c>
      <c r="C1032" s="2" t="s">
        <v>169</v>
      </c>
      <c r="D1032" s="8">
        <f>DATE(2016,11,17)</f>
        <v>42691</v>
      </c>
      <c r="E1032" s="2">
        <v>58.094999999999999</v>
      </c>
      <c r="F1032" s="2" t="s">
        <v>156</v>
      </c>
      <c r="G1032" s="2">
        <v>10.82</v>
      </c>
      <c r="H1032" s="2">
        <v>47.274999999999999</v>
      </c>
    </row>
    <row r="1033" spans="1:8">
      <c r="A1033" s="2" t="s">
        <v>154</v>
      </c>
      <c r="B1033" s="2" t="s">
        <v>93</v>
      </c>
      <c r="C1033" s="2" t="s">
        <v>169</v>
      </c>
      <c r="D1033" s="8">
        <f>DATE(2016,12,22)</f>
        <v>42726</v>
      </c>
      <c r="E1033" s="2">
        <v>58.094999999999999</v>
      </c>
      <c r="F1033" s="2" t="s">
        <v>156</v>
      </c>
      <c r="G1033" s="2">
        <v>10.84</v>
      </c>
      <c r="H1033" s="2">
        <v>47.255000000000003</v>
      </c>
    </row>
    <row r="1034" spans="1:8">
      <c r="A1034" s="2" t="s">
        <v>154</v>
      </c>
      <c r="B1034" s="2" t="s">
        <v>100</v>
      </c>
      <c r="C1034" s="2" t="s">
        <v>170</v>
      </c>
      <c r="D1034" s="8">
        <f>DATE(2015,6,3)</f>
        <v>42158</v>
      </c>
      <c r="E1034" s="2">
        <v>49.115000000000002</v>
      </c>
      <c r="F1034" s="2" t="s">
        <v>156</v>
      </c>
      <c r="G1034" s="2">
        <v>4.6500000000000004</v>
      </c>
      <c r="H1034" s="2">
        <v>44.465000000000003</v>
      </c>
    </row>
    <row r="1035" spans="1:8">
      <c r="A1035" s="2" t="s">
        <v>154</v>
      </c>
      <c r="B1035" s="2" t="s">
        <v>100</v>
      </c>
      <c r="C1035" s="2" t="s">
        <v>170</v>
      </c>
      <c r="D1035" s="8">
        <f>DATE(2015,10,29)</f>
        <v>42306</v>
      </c>
      <c r="E1035" s="2">
        <v>49.115000000000002</v>
      </c>
      <c r="F1035" s="2" t="s">
        <v>156</v>
      </c>
      <c r="G1035" s="2">
        <v>5.15</v>
      </c>
      <c r="H1035" s="2">
        <v>43.965000000000003</v>
      </c>
    </row>
    <row r="1036" spans="1:8">
      <c r="A1036" s="2" t="s">
        <v>154</v>
      </c>
      <c r="B1036" s="2" t="s">
        <v>100</v>
      </c>
      <c r="C1036" s="2" t="s">
        <v>170</v>
      </c>
      <c r="D1036" s="8">
        <f>DATE(2016,4,20)</f>
        <v>42480</v>
      </c>
      <c r="E1036" s="2">
        <v>49.115000000000002</v>
      </c>
      <c r="F1036" s="2" t="s">
        <v>156</v>
      </c>
      <c r="G1036" s="2">
        <v>5.39</v>
      </c>
      <c r="H1036" s="2">
        <v>43.725000000000001</v>
      </c>
    </row>
    <row r="1037" spans="1:8">
      <c r="A1037" s="2" t="s">
        <v>154</v>
      </c>
      <c r="B1037" s="2" t="s">
        <v>100</v>
      </c>
      <c r="C1037" s="2" t="s">
        <v>170</v>
      </c>
      <c r="D1037" s="8">
        <f>DATE(2016,8,1)</f>
        <v>42583</v>
      </c>
      <c r="E1037" s="2">
        <v>49.115000000000002</v>
      </c>
      <c r="F1037" s="2" t="s">
        <v>156</v>
      </c>
      <c r="G1037" s="2">
        <v>5.2</v>
      </c>
      <c r="H1037" s="2">
        <v>43.914999999999999</v>
      </c>
    </row>
    <row r="1038" spans="1:8">
      <c r="A1038" s="2" t="s">
        <v>154</v>
      </c>
      <c r="B1038" s="2" t="s">
        <v>100</v>
      </c>
      <c r="C1038" s="2" t="s">
        <v>170</v>
      </c>
      <c r="D1038" s="8">
        <f>DATE(2016,10,19)</f>
        <v>42662</v>
      </c>
      <c r="E1038" s="2">
        <v>49.115000000000002</v>
      </c>
      <c r="F1038" s="2" t="s">
        <v>156</v>
      </c>
      <c r="G1038" s="2">
        <v>5.61</v>
      </c>
      <c r="H1038" s="2">
        <v>43.505000000000003</v>
      </c>
    </row>
    <row r="1039" spans="1:8">
      <c r="A1039" s="2" t="s">
        <v>154</v>
      </c>
      <c r="B1039" s="2" t="s">
        <v>100</v>
      </c>
      <c r="C1039" s="2" t="s">
        <v>170</v>
      </c>
      <c r="D1039" s="8">
        <f>DATE(2016,12,1)</f>
        <v>42705</v>
      </c>
      <c r="E1039" s="2">
        <v>49.115000000000002</v>
      </c>
      <c r="F1039" s="2" t="s">
        <v>156</v>
      </c>
      <c r="G1039" s="2">
        <v>5.2</v>
      </c>
      <c r="H1039" s="2">
        <v>43.914999999999999</v>
      </c>
    </row>
    <row r="1040" spans="1:8">
      <c r="A1040" s="2" t="s">
        <v>154</v>
      </c>
      <c r="B1040" s="2" t="s">
        <v>107</v>
      </c>
      <c r="C1040" s="2" t="s">
        <v>171</v>
      </c>
      <c r="D1040" s="8">
        <f>DATE(2015,5,28)</f>
        <v>42152</v>
      </c>
      <c r="E1040" s="2">
        <v>81.23</v>
      </c>
      <c r="F1040" s="2" t="s">
        <v>156</v>
      </c>
      <c r="G1040" s="2">
        <v>9.35</v>
      </c>
      <c r="H1040" s="2">
        <v>71.88</v>
      </c>
    </row>
    <row r="1041" spans="1:8">
      <c r="A1041" s="2" t="s">
        <v>154</v>
      </c>
      <c r="B1041" s="2" t="s">
        <v>107</v>
      </c>
      <c r="C1041" s="2" t="s">
        <v>171</v>
      </c>
      <c r="D1041" s="8">
        <f>DATE(2015,8,26)</f>
        <v>42242</v>
      </c>
      <c r="E1041" s="2">
        <v>81.23</v>
      </c>
      <c r="F1041" s="2" t="s">
        <v>156</v>
      </c>
      <c r="G1041" s="2">
        <v>8.5</v>
      </c>
      <c r="H1041" s="2">
        <v>72.73</v>
      </c>
    </row>
    <row r="1042" spans="1:8">
      <c r="A1042" s="2" t="s">
        <v>154</v>
      </c>
      <c r="B1042" s="2" t="s">
        <v>107</v>
      </c>
      <c r="C1042" s="2" t="s">
        <v>171</v>
      </c>
      <c r="D1042" s="8">
        <f>DATE(2015,12,2)</f>
        <v>42340</v>
      </c>
      <c r="E1042" s="2">
        <v>81.23</v>
      </c>
      <c r="F1042" s="2" t="s">
        <v>156</v>
      </c>
      <c r="G1042" s="2">
        <v>9.1</v>
      </c>
      <c r="H1042" s="2">
        <v>72.13</v>
      </c>
    </row>
    <row r="1043" spans="1:8">
      <c r="A1043" s="2" t="s">
        <v>154</v>
      </c>
      <c r="B1043" s="2" t="s">
        <v>107</v>
      </c>
      <c r="C1043" s="2" t="s">
        <v>171</v>
      </c>
      <c r="D1043" s="8">
        <f>DATE(2016,4,28)</f>
        <v>42488</v>
      </c>
      <c r="E1043" s="2">
        <v>81.23</v>
      </c>
      <c r="F1043" s="2" t="s">
        <v>156</v>
      </c>
      <c r="G1043" s="2">
        <v>9.65</v>
      </c>
      <c r="H1043" s="2">
        <v>71.58</v>
      </c>
    </row>
    <row r="1044" spans="1:8">
      <c r="A1044" s="2" t="s">
        <v>154</v>
      </c>
      <c r="B1044" s="2" t="s">
        <v>107</v>
      </c>
      <c r="C1044" s="2" t="s">
        <v>171</v>
      </c>
      <c r="D1044" s="8">
        <f>DATE(2016,8,1)</f>
        <v>42583</v>
      </c>
      <c r="E1044" s="2">
        <v>81.23</v>
      </c>
      <c r="F1044" s="2" t="s">
        <v>156</v>
      </c>
      <c r="G1044" s="2">
        <v>8.5</v>
      </c>
      <c r="H1044" s="2">
        <v>72.73</v>
      </c>
    </row>
    <row r="1045" spans="1:8">
      <c r="A1045" s="2" t="s">
        <v>154</v>
      </c>
      <c r="B1045" s="2" t="s">
        <v>107</v>
      </c>
      <c r="C1045" s="2" t="s">
        <v>171</v>
      </c>
      <c r="D1045" s="8">
        <f>DATE(2016,9,1)</f>
        <v>42614</v>
      </c>
      <c r="E1045" s="2">
        <v>81.23</v>
      </c>
      <c r="F1045" s="2" t="s">
        <v>156</v>
      </c>
      <c r="G1045" s="2">
        <v>8.65</v>
      </c>
      <c r="H1045" s="2">
        <v>72.58</v>
      </c>
    </row>
    <row r="1046" spans="1:8">
      <c r="A1046" s="2" t="s">
        <v>154</v>
      </c>
      <c r="B1046" s="2" t="s">
        <v>107</v>
      </c>
      <c r="C1046" s="2" t="s">
        <v>171</v>
      </c>
      <c r="D1046" s="8">
        <f>DATE(2016,11,2)</f>
        <v>42676</v>
      </c>
      <c r="E1046" s="2">
        <v>81.23</v>
      </c>
      <c r="F1046" s="2" t="s">
        <v>156</v>
      </c>
      <c r="G1046" s="2">
        <v>7.84</v>
      </c>
      <c r="H1046" s="2">
        <v>73.39</v>
      </c>
    </row>
    <row r="1047" spans="1:8">
      <c r="A1047" s="2" t="s">
        <v>154</v>
      </c>
      <c r="B1047" s="2" t="s">
        <v>107</v>
      </c>
      <c r="C1047" s="2" t="s">
        <v>171</v>
      </c>
      <c r="D1047" s="8">
        <f>DATE(2016,12,1)</f>
        <v>42705</v>
      </c>
      <c r="E1047" s="2">
        <v>81.23</v>
      </c>
      <c r="F1047" s="2" t="s">
        <v>156</v>
      </c>
      <c r="G1047" s="2">
        <v>8.5</v>
      </c>
      <c r="H1047" s="2">
        <v>72.73</v>
      </c>
    </row>
    <row r="1048" spans="1:8">
      <c r="A1048" s="2" t="s">
        <v>154</v>
      </c>
      <c r="B1048" s="2" t="s">
        <v>107</v>
      </c>
      <c r="C1048" s="2" t="s">
        <v>172</v>
      </c>
      <c r="D1048" s="8">
        <f>DATE(2015,1,1)</f>
        <v>42005</v>
      </c>
      <c r="E1048" s="2">
        <v>78.674999999999997</v>
      </c>
      <c r="F1048" s="2" t="s">
        <v>156</v>
      </c>
      <c r="G1048" s="2">
        <v>9.15</v>
      </c>
      <c r="H1048" s="2">
        <v>69.525000000000006</v>
      </c>
    </row>
    <row r="1049" spans="1:8">
      <c r="A1049" s="2" t="s">
        <v>154</v>
      </c>
      <c r="B1049" s="2" t="s">
        <v>107</v>
      </c>
      <c r="C1049" s="2" t="s">
        <v>172</v>
      </c>
      <c r="D1049" s="8">
        <f>DATE(2015,2,1)</f>
        <v>42036</v>
      </c>
      <c r="E1049" s="2">
        <v>78.674999999999997</v>
      </c>
      <c r="F1049" s="2" t="s">
        <v>156</v>
      </c>
      <c r="G1049" s="2">
        <v>9.35</v>
      </c>
      <c r="H1049" s="2">
        <v>69.325000000000003</v>
      </c>
    </row>
    <row r="1050" spans="1:8">
      <c r="A1050" s="2" t="s">
        <v>154</v>
      </c>
      <c r="B1050" s="2" t="s">
        <v>107</v>
      </c>
      <c r="C1050" s="2" t="s">
        <v>172</v>
      </c>
      <c r="D1050" s="8">
        <f>DATE(2015,3,1)</f>
        <v>42064</v>
      </c>
      <c r="E1050" s="2">
        <v>78.674999999999997</v>
      </c>
      <c r="F1050" s="2" t="s">
        <v>156</v>
      </c>
      <c r="G1050" s="2">
        <v>9.5</v>
      </c>
      <c r="H1050" s="2">
        <v>69.174999999999997</v>
      </c>
    </row>
    <row r="1051" spans="1:8">
      <c r="A1051" s="2" t="s">
        <v>154</v>
      </c>
      <c r="B1051" s="2" t="s">
        <v>107</v>
      </c>
      <c r="C1051" s="2" t="s">
        <v>172</v>
      </c>
      <c r="D1051" s="8">
        <f>DATE(2015,4,1)</f>
        <v>42095</v>
      </c>
      <c r="E1051" s="2">
        <v>78.674999999999997</v>
      </c>
      <c r="F1051" s="2" t="s">
        <v>156</v>
      </c>
      <c r="G1051" s="2">
        <v>9.6999999999999993</v>
      </c>
      <c r="H1051" s="2">
        <v>68.974999999999994</v>
      </c>
    </row>
    <row r="1052" spans="1:8">
      <c r="A1052" s="2" t="s">
        <v>154</v>
      </c>
      <c r="B1052" s="2" t="s">
        <v>107</v>
      </c>
      <c r="C1052" s="2" t="s">
        <v>172</v>
      </c>
      <c r="D1052" s="8">
        <f>DATE(2015,5,1)</f>
        <v>42125</v>
      </c>
      <c r="E1052" s="2">
        <v>78.674999999999997</v>
      </c>
      <c r="F1052" s="2" t="s">
        <v>156</v>
      </c>
      <c r="G1052" s="2">
        <v>9.75</v>
      </c>
      <c r="H1052" s="2">
        <v>68.924999999999997</v>
      </c>
    </row>
    <row r="1053" spans="1:8">
      <c r="A1053" s="2" t="s">
        <v>154</v>
      </c>
      <c r="B1053" s="2" t="s">
        <v>107</v>
      </c>
      <c r="C1053" s="2" t="s">
        <v>172</v>
      </c>
      <c r="D1053" s="8">
        <f>DATE(2015,5,28)</f>
        <v>42152</v>
      </c>
      <c r="E1053" s="2">
        <v>78.674999999999997</v>
      </c>
      <c r="F1053" s="2" t="s">
        <v>156</v>
      </c>
      <c r="G1053" s="2">
        <v>10.29</v>
      </c>
      <c r="H1053" s="2">
        <v>68.385000000000005</v>
      </c>
    </row>
    <row r="1054" spans="1:8">
      <c r="A1054" s="2" t="s">
        <v>154</v>
      </c>
      <c r="B1054" s="2" t="s">
        <v>107</v>
      </c>
      <c r="C1054" s="2" t="s">
        <v>172</v>
      </c>
      <c r="D1054" s="8">
        <f>DATE(2015,6,1)</f>
        <v>42156</v>
      </c>
      <c r="E1054" s="2">
        <v>78.674999999999997</v>
      </c>
      <c r="F1054" s="2" t="s">
        <v>156</v>
      </c>
      <c r="G1054" s="2">
        <v>9.75</v>
      </c>
      <c r="H1054" s="2">
        <v>68.924999999999997</v>
      </c>
    </row>
    <row r="1055" spans="1:8">
      <c r="A1055" s="2" t="s">
        <v>154</v>
      </c>
      <c r="B1055" s="2" t="s">
        <v>107</v>
      </c>
      <c r="C1055" s="2" t="s">
        <v>172</v>
      </c>
      <c r="D1055" s="8">
        <f>DATE(2015,7,1)</f>
        <v>42186</v>
      </c>
      <c r="E1055" s="2">
        <v>78.674999999999997</v>
      </c>
      <c r="F1055" s="2" t="s">
        <v>156</v>
      </c>
      <c r="G1055" s="2">
        <v>9.75</v>
      </c>
      <c r="H1055" s="2">
        <v>68.924999999999997</v>
      </c>
    </row>
    <row r="1056" spans="1:8">
      <c r="A1056" s="2" t="s">
        <v>154</v>
      </c>
      <c r="B1056" s="2" t="s">
        <v>107</v>
      </c>
      <c r="C1056" s="2" t="s">
        <v>172</v>
      </c>
      <c r="D1056" s="8">
        <f>DATE(2015,8,1)</f>
        <v>42217</v>
      </c>
      <c r="E1056" s="2">
        <v>78.674999999999997</v>
      </c>
      <c r="F1056" s="2" t="s">
        <v>156</v>
      </c>
      <c r="G1056" s="2">
        <v>9.5500000000000007</v>
      </c>
      <c r="H1056" s="2">
        <v>69.125</v>
      </c>
    </row>
    <row r="1057" spans="1:8">
      <c r="A1057" s="2" t="s">
        <v>154</v>
      </c>
      <c r="B1057" s="2" t="s">
        <v>107</v>
      </c>
      <c r="C1057" s="2" t="s">
        <v>172</v>
      </c>
      <c r="D1057" s="8">
        <f>DATE(2015,9,1)</f>
        <v>42248</v>
      </c>
      <c r="E1057" s="2">
        <v>78.674999999999997</v>
      </c>
      <c r="F1057" s="2" t="s">
        <v>156</v>
      </c>
      <c r="G1057" s="2">
        <v>9.9</v>
      </c>
      <c r="H1057" s="2">
        <v>68.775000000000006</v>
      </c>
    </row>
    <row r="1058" spans="1:8">
      <c r="A1058" s="2" t="s">
        <v>154</v>
      </c>
      <c r="B1058" s="2" t="s">
        <v>107</v>
      </c>
      <c r="C1058" s="2" t="s">
        <v>172</v>
      </c>
      <c r="D1058" s="8">
        <f>DATE(2015,10,1)</f>
        <v>42278</v>
      </c>
      <c r="E1058" s="2">
        <v>78.674999999999997</v>
      </c>
      <c r="F1058" s="2" t="s">
        <v>156</v>
      </c>
      <c r="G1058" s="2">
        <v>10.35</v>
      </c>
      <c r="H1058" s="2">
        <v>68.325000000000003</v>
      </c>
    </row>
    <row r="1059" spans="1:8">
      <c r="A1059" s="2" t="s">
        <v>154</v>
      </c>
      <c r="B1059" s="2" t="s">
        <v>107</v>
      </c>
      <c r="C1059" s="2" t="s">
        <v>172</v>
      </c>
      <c r="D1059" s="8">
        <f>DATE(2015,11,1)</f>
        <v>42309</v>
      </c>
      <c r="E1059" s="2">
        <v>78.674999999999997</v>
      </c>
      <c r="F1059" s="2" t="s">
        <v>156</v>
      </c>
      <c r="G1059" s="2">
        <v>10</v>
      </c>
      <c r="H1059" s="2">
        <v>68.674999999999997</v>
      </c>
    </row>
    <row r="1060" spans="1:8">
      <c r="A1060" s="2" t="s">
        <v>154</v>
      </c>
      <c r="B1060" s="2" t="s">
        <v>107</v>
      </c>
      <c r="C1060" s="2" t="s">
        <v>172</v>
      </c>
      <c r="D1060" s="8">
        <f>DATE(2015,12,1)</f>
        <v>42339</v>
      </c>
      <c r="E1060" s="2">
        <v>78.674999999999997</v>
      </c>
      <c r="F1060" s="2" t="s">
        <v>156</v>
      </c>
      <c r="G1060" s="2">
        <v>10.35</v>
      </c>
      <c r="H1060" s="2">
        <v>68.325000000000003</v>
      </c>
    </row>
    <row r="1061" spans="1:8">
      <c r="A1061" s="2" t="s">
        <v>154</v>
      </c>
      <c r="B1061" s="2" t="s">
        <v>107</v>
      </c>
      <c r="C1061" s="2" t="s">
        <v>172</v>
      </c>
      <c r="D1061" s="8">
        <f>DATE(2016,1,1)</f>
        <v>42370</v>
      </c>
      <c r="E1061" s="2">
        <v>78.674999999999997</v>
      </c>
      <c r="F1061" s="2" t="s">
        <v>156</v>
      </c>
      <c r="G1061" s="2">
        <v>9.31</v>
      </c>
      <c r="H1061" s="2">
        <v>69.364999999999995</v>
      </c>
    </row>
    <row r="1062" spans="1:8">
      <c r="A1062" s="2" t="s">
        <v>154</v>
      </c>
      <c r="B1062" s="2" t="s">
        <v>107</v>
      </c>
      <c r="C1062" s="2" t="s">
        <v>172</v>
      </c>
      <c r="D1062" s="8">
        <f>DATE(2016,2,1)</f>
        <v>42401</v>
      </c>
      <c r="E1062" s="2">
        <v>78.674999999999997</v>
      </c>
      <c r="F1062" s="2" t="s">
        <v>156</v>
      </c>
      <c r="G1062" s="2">
        <v>9.36</v>
      </c>
      <c r="H1062" s="2">
        <v>69.314999999999998</v>
      </c>
    </row>
    <row r="1063" spans="1:8">
      <c r="A1063" s="2" t="s">
        <v>154</v>
      </c>
      <c r="B1063" s="2" t="s">
        <v>107</v>
      </c>
      <c r="C1063" s="2" t="s">
        <v>172</v>
      </c>
      <c r="D1063" s="8">
        <f>DATE(2016,3,1)</f>
        <v>42430</v>
      </c>
      <c r="E1063" s="2">
        <v>78.674999999999997</v>
      </c>
      <c r="F1063" s="2" t="s">
        <v>156</v>
      </c>
      <c r="G1063" s="2">
        <v>9.26</v>
      </c>
      <c r="H1063" s="2">
        <v>69.415000000000006</v>
      </c>
    </row>
    <row r="1064" spans="1:8">
      <c r="A1064" s="2" t="s">
        <v>154</v>
      </c>
      <c r="B1064" s="2" t="s">
        <v>107</v>
      </c>
      <c r="C1064" s="2" t="s">
        <v>172</v>
      </c>
      <c r="D1064" s="8">
        <f>DATE(2016,4,1)</f>
        <v>42461</v>
      </c>
      <c r="E1064" s="2">
        <v>78.674999999999997</v>
      </c>
      <c r="F1064" s="2" t="s">
        <v>156</v>
      </c>
      <c r="G1064" s="2">
        <v>9.36</v>
      </c>
      <c r="H1064" s="2">
        <v>69.314999999999998</v>
      </c>
    </row>
    <row r="1065" spans="1:8">
      <c r="A1065" s="2" t="s">
        <v>154</v>
      </c>
      <c r="B1065" s="2" t="s">
        <v>107</v>
      </c>
      <c r="C1065" s="2" t="s">
        <v>172</v>
      </c>
      <c r="D1065" s="8">
        <f>DATE(2016,5,1)</f>
        <v>42491</v>
      </c>
      <c r="E1065" s="2">
        <v>78.674999999999997</v>
      </c>
      <c r="F1065" s="2" t="s">
        <v>156</v>
      </c>
      <c r="G1065" s="2">
        <v>9.36</v>
      </c>
      <c r="H1065" s="2">
        <v>69.314999999999998</v>
      </c>
    </row>
    <row r="1066" spans="1:8">
      <c r="A1066" s="2" t="s">
        <v>154</v>
      </c>
      <c r="B1066" s="2" t="s">
        <v>107</v>
      </c>
      <c r="C1066" s="2" t="s">
        <v>172</v>
      </c>
      <c r="D1066" s="8">
        <f>DATE(2016,6,1)</f>
        <v>42522</v>
      </c>
      <c r="E1066" s="2">
        <v>78.674999999999997</v>
      </c>
      <c r="F1066" s="2" t="s">
        <v>156</v>
      </c>
      <c r="G1066" s="2">
        <v>9.31</v>
      </c>
      <c r="H1066" s="2">
        <v>69.364999999999995</v>
      </c>
    </row>
    <row r="1067" spans="1:8">
      <c r="A1067" s="2" t="s">
        <v>154</v>
      </c>
      <c r="B1067" s="2" t="s">
        <v>107</v>
      </c>
      <c r="C1067" s="2" t="s">
        <v>172</v>
      </c>
      <c r="D1067" s="8">
        <f>DATE(2016,7,1)</f>
        <v>42552</v>
      </c>
      <c r="E1067" s="2">
        <v>78.674999999999997</v>
      </c>
      <c r="F1067" s="2" t="s">
        <v>156</v>
      </c>
      <c r="G1067" s="2">
        <v>9.36</v>
      </c>
      <c r="H1067" s="2">
        <v>69.314999999999998</v>
      </c>
    </row>
    <row r="1068" spans="1:8">
      <c r="A1068" s="2" t="s">
        <v>154</v>
      </c>
      <c r="B1068" s="2" t="s">
        <v>107</v>
      </c>
      <c r="C1068" s="2" t="s">
        <v>172</v>
      </c>
      <c r="D1068" s="8">
        <f>DATE(2016,8,1)</f>
        <v>42583</v>
      </c>
      <c r="E1068" s="2">
        <v>78.674999999999997</v>
      </c>
      <c r="F1068" s="2" t="s">
        <v>156</v>
      </c>
      <c r="G1068" s="2">
        <v>9.41</v>
      </c>
      <c r="H1068" s="2">
        <v>69.265000000000001</v>
      </c>
    </row>
    <row r="1069" spans="1:8">
      <c r="A1069" s="2" t="s">
        <v>154</v>
      </c>
      <c r="B1069" s="2" t="s">
        <v>107</v>
      </c>
      <c r="C1069" s="2" t="s">
        <v>172</v>
      </c>
      <c r="D1069" s="8">
        <f>DATE(2016,9,1)</f>
        <v>42614</v>
      </c>
      <c r="E1069" s="2">
        <v>78.674999999999997</v>
      </c>
      <c r="F1069" s="2" t="s">
        <v>156</v>
      </c>
      <c r="G1069" s="2">
        <v>9.26</v>
      </c>
      <c r="H1069" s="2">
        <v>69.415000000000006</v>
      </c>
    </row>
    <row r="1070" spans="1:8">
      <c r="A1070" s="2" t="s">
        <v>154</v>
      </c>
      <c r="B1070" s="2" t="s">
        <v>107</v>
      </c>
      <c r="C1070" s="2" t="s">
        <v>172</v>
      </c>
      <c r="D1070" s="8">
        <f>DATE(2016,10,1)</f>
        <v>42644</v>
      </c>
      <c r="E1070" s="2">
        <v>78.674999999999997</v>
      </c>
      <c r="F1070" s="2" t="s">
        <v>156</v>
      </c>
      <c r="G1070" s="2">
        <v>9.36</v>
      </c>
      <c r="H1070" s="2">
        <v>69.314999999999998</v>
      </c>
    </row>
    <row r="1071" spans="1:8">
      <c r="A1071" s="2" t="s">
        <v>154</v>
      </c>
      <c r="B1071" s="2" t="s">
        <v>107</v>
      </c>
      <c r="C1071" s="2" t="s">
        <v>172</v>
      </c>
      <c r="D1071" s="8">
        <f>DATE(2016,12,1)</f>
        <v>42705</v>
      </c>
      <c r="E1071" s="2">
        <v>78.674999999999997</v>
      </c>
      <c r="F1071" s="2" t="s">
        <v>156</v>
      </c>
      <c r="G1071" s="2">
        <v>9.01</v>
      </c>
      <c r="H1071" s="2">
        <v>69.665000000000006</v>
      </c>
    </row>
    <row r="1072" spans="1:8">
      <c r="A1072" s="2" t="s">
        <v>154</v>
      </c>
      <c r="B1072" s="2" t="s">
        <v>116</v>
      </c>
      <c r="C1072" s="2" t="s">
        <v>173</v>
      </c>
      <c r="D1072" s="8">
        <f>DATE(2000,1,1)</f>
        <v>36526</v>
      </c>
      <c r="E1072" s="2">
        <v>80.441999999999993</v>
      </c>
      <c r="F1072" s="2" t="s">
        <v>156</v>
      </c>
      <c r="G1072" s="2">
        <v>5</v>
      </c>
      <c r="H1072" s="2">
        <v>75.441999999999993</v>
      </c>
    </row>
    <row r="1073" spans="1:8">
      <c r="A1073" s="2" t="s">
        <v>154</v>
      </c>
      <c r="B1073" s="2" t="s">
        <v>116</v>
      </c>
      <c r="C1073" s="2" t="s">
        <v>173</v>
      </c>
      <c r="D1073" s="8">
        <f>DATE(2000,2,1)</f>
        <v>36557</v>
      </c>
      <c r="E1073" s="2">
        <v>80.441999999999993</v>
      </c>
      <c r="F1073" s="2" t="s">
        <v>156</v>
      </c>
      <c r="G1073" s="2">
        <v>5</v>
      </c>
      <c r="H1073" s="2">
        <v>75.441999999999993</v>
      </c>
    </row>
    <row r="1074" spans="1:8">
      <c r="A1074" s="2" t="s">
        <v>154</v>
      </c>
      <c r="B1074" s="2" t="s">
        <v>116</v>
      </c>
      <c r="C1074" s="2" t="s">
        <v>173</v>
      </c>
      <c r="D1074" s="8">
        <f>DATE(2000,3,1)</f>
        <v>36586</v>
      </c>
      <c r="E1074" s="2">
        <v>80.441999999999993</v>
      </c>
      <c r="F1074" s="2" t="s">
        <v>156</v>
      </c>
      <c r="G1074" s="2">
        <v>5.15</v>
      </c>
      <c r="H1074" s="2">
        <v>75.292000000000002</v>
      </c>
    </row>
    <row r="1075" spans="1:8">
      <c r="A1075" s="2" t="s">
        <v>154</v>
      </c>
      <c r="B1075" s="2" t="s">
        <v>116</v>
      </c>
      <c r="C1075" s="2" t="s">
        <v>173</v>
      </c>
      <c r="D1075" s="8">
        <f>DATE(2000,5,1)</f>
        <v>36647</v>
      </c>
      <c r="E1075" s="2">
        <v>80.441999999999993</v>
      </c>
      <c r="F1075" s="2" t="s">
        <v>156</v>
      </c>
      <c r="G1075" s="2">
        <v>5</v>
      </c>
      <c r="H1075" s="2">
        <v>75.441999999999993</v>
      </c>
    </row>
    <row r="1076" spans="1:8">
      <c r="A1076" s="2" t="s">
        <v>154</v>
      </c>
      <c r="B1076" s="2" t="s">
        <v>116</v>
      </c>
      <c r="C1076" s="2" t="s">
        <v>173</v>
      </c>
      <c r="D1076" s="8">
        <f>DATE(2000,6,1)</f>
        <v>36678</v>
      </c>
      <c r="E1076" s="2">
        <v>80.441999999999993</v>
      </c>
      <c r="F1076" s="2" t="s">
        <v>156</v>
      </c>
      <c r="G1076" s="2">
        <v>5.3</v>
      </c>
      <c r="H1076" s="2">
        <v>75.141999999999996</v>
      </c>
    </row>
    <row r="1077" spans="1:8">
      <c r="A1077" s="2" t="s">
        <v>154</v>
      </c>
      <c r="B1077" s="2" t="s">
        <v>116</v>
      </c>
      <c r="C1077" s="2" t="s">
        <v>173</v>
      </c>
      <c r="D1077" s="8">
        <f>DATE(2000,8,1)</f>
        <v>36739</v>
      </c>
      <c r="E1077" s="2">
        <v>80.441999999999993</v>
      </c>
      <c r="F1077" s="2" t="s">
        <v>156</v>
      </c>
      <c r="G1077" s="2">
        <v>5</v>
      </c>
      <c r="H1077" s="2">
        <v>75.441999999999993</v>
      </c>
    </row>
    <row r="1078" spans="1:8">
      <c r="A1078" s="2" t="s">
        <v>154</v>
      </c>
      <c r="B1078" s="2" t="s">
        <v>116</v>
      </c>
      <c r="C1078" s="2" t="s">
        <v>173</v>
      </c>
      <c r="D1078" s="8">
        <f>DATE(2000,9,1)</f>
        <v>36770</v>
      </c>
      <c r="E1078" s="2">
        <v>80.441999999999993</v>
      </c>
      <c r="F1078" s="2" t="s">
        <v>156</v>
      </c>
      <c r="G1078" s="2">
        <v>5</v>
      </c>
      <c r="H1078" s="2">
        <v>75.441999999999993</v>
      </c>
    </row>
    <row r="1079" spans="1:8">
      <c r="A1079" s="2" t="s">
        <v>154</v>
      </c>
      <c r="B1079" s="2" t="s">
        <v>116</v>
      </c>
      <c r="C1079" s="2" t="s">
        <v>173</v>
      </c>
      <c r="D1079" s="8">
        <f>DATE(2000,10,1)</f>
        <v>36800</v>
      </c>
      <c r="E1079" s="2">
        <v>80.441999999999993</v>
      </c>
      <c r="F1079" s="2" t="s">
        <v>156</v>
      </c>
      <c r="G1079" s="2">
        <v>4.8</v>
      </c>
      <c r="H1079" s="2">
        <v>75.641999999999996</v>
      </c>
    </row>
    <row r="1080" spans="1:8">
      <c r="A1080" s="2" t="s">
        <v>154</v>
      </c>
      <c r="B1080" s="2" t="s">
        <v>116</v>
      </c>
      <c r="C1080" s="2" t="s">
        <v>173</v>
      </c>
      <c r="D1080" s="8">
        <f>DATE(2000,12,1)</f>
        <v>36861</v>
      </c>
      <c r="E1080" s="2">
        <v>80.441999999999993</v>
      </c>
      <c r="F1080" s="2" t="s">
        <v>156</v>
      </c>
      <c r="G1080" s="2">
        <v>4.8</v>
      </c>
      <c r="H1080" s="2">
        <v>75.641999999999996</v>
      </c>
    </row>
    <row r="1081" spans="1:8">
      <c r="A1081" s="2" t="s">
        <v>154</v>
      </c>
      <c r="B1081" s="2" t="s">
        <v>116</v>
      </c>
      <c r="C1081" s="2" t="s">
        <v>173</v>
      </c>
      <c r="D1081" s="8">
        <f>DATE(2001,1,1)</f>
        <v>36892</v>
      </c>
      <c r="E1081" s="2">
        <v>80.441999999999993</v>
      </c>
      <c r="F1081" s="2" t="s">
        <v>156</v>
      </c>
      <c r="G1081" s="2">
        <v>4.5</v>
      </c>
      <c r="H1081" s="2">
        <v>75.941999999999993</v>
      </c>
    </row>
    <row r="1082" spans="1:8">
      <c r="A1082" s="2" t="s">
        <v>154</v>
      </c>
      <c r="B1082" s="2" t="s">
        <v>116</v>
      </c>
      <c r="C1082" s="2" t="s">
        <v>173</v>
      </c>
      <c r="D1082" s="8">
        <f>DATE(2001,2,1)</f>
        <v>36923</v>
      </c>
      <c r="E1082" s="2">
        <v>80.441999999999993</v>
      </c>
      <c r="F1082" s="2" t="s">
        <v>156</v>
      </c>
      <c r="G1082" s="2">
        <v>4.5</v>
      </c>
      <c r="H1082" s="2">
        <v>75.941999999999993</v>
      </c>
    </row>
    <row r="1083" spans="1:8">
      <c r="A1083" s="2" t="s">
        <v>154</v>
      </c>
      <c r="B1083" s="2" t="s">
        <v>116</v>
      </c>
      <c r="C1083" s="2" t="s">
        <v>173</v>
      </c>
      <c r="D1083" s="8">
        <f>DATE(2001,3,1)</f>
        <v>36951</v>
      </c>
      <c r="E1083" s="2">
        <v>80.441999999999993</v>
      </c>
      <c r="F1083" s="2" t="s">
        <v>156</v>
      </c>
      <c r="G1083" s="2">
        <v>4.7</v>
      </c>
      <c r="H1083" s="2">
        <v>75.742000000000004</v>
      </c>
    </row>
    <row r="1084" spans="1:8">
      <c r="A1084" s="2" t="s">
        <v>154</v>
      </c>
      <c r="B1084" s="2" t="s">
        <v>116</v>
      </c>
      <c r="C1084" s="2" t="s">
        <v>173</v>
      </c>
      <c r="D1084" s="8">
        <f>DATE(2001,4,1)</f>
        <v>36982</v>
      </c>
      <c r="E1084" s="2">
        <v>80.441999999999993</v>
      </c>
      <c r="F1084" s="2" t="s">
        <v>156</v>
      </c>
      <c r="G1084" s="2">
        <v>4.8</v>
      </c>
      <c r="H1084" s="2">
        <v>75.641999999999996</v>
      </c>
    </row>
    <row r="1085" spans="1:8">
      <c r="A1085" s="2" t="s">
        <v>154</v>
      </c>
      <c r="B1085" s="2" t="s">
        <v>116</v>
      </c>
      <c r="C1085" s="2" t="s">
        <v>173</v>
      </c>
      <c r="D1085" s="8">
        <f>DATE(2001,5,1)</f>
        <v>37012</v>
      </c>
      <c r="E1085" s="2">
        <v>80.441999999999993</v>
      </c>
      <c r="F1085" s="2" t="s">
        <v>156</v>
      </c>
      <c r="G1085" s="2">
        <v>5</v>
      </c>
      <c r="H1085" s="2">
        <v>75.441999999999993</v>
      </c>
    </row>
    <row r="1086" spans="1:8">
      <c r="A1086" s="2" t="s">
        <v>154</v>
      </c>
      <c r="B1086" s="2" t="s">
        <v>116</v>
      </c>
      <c r="C1086" s="2" t="s">
        <v>173</v>
      </c>
      <c r="D1086" s="8">
        <f>DATE(2001,6,1)</f>
        <v>37043</v>
      </c>
      <c r="E1086" s="2">
        <v>80.441999999999993</v>
      </c>
      <c r="F1086" s="2" t="s">
        <v>156</v>
      </c>
      <c r="G1086" s="2">
        <v>5</v>
      </c>
      <c r="H1086" s="2">
        <v>75.441999999999993</v>
      </c>
    </row>
    <row r="1087" spans="1:8">
      <c r="A1087" s="2" t="s">
        <v>154</v>
      </c>
      <c r="B1087" s="2" t="s">
        <v>116</v>
      </c>
      <c r="C1087" s="2" t="s">
        <v>173</v>
      </c>
      <c r="D1087" s="8">
        <f>DATE(2001,7,1)</f>
        <v>37073</v>
      </c>
      <c r="E1087" s="2">
        <v>80.441999999999993</v>
      </c>
      <c r="F1087" s="2" t="s">
        <v>156</v>
      </c>
      <c r="G1087" s="2">
        <v>4.7</v>
      </c>
      <c r="H1087" s="2">
        <v>75.742000000000004</v>
      </c>
    </row>
    <row r="1088" spans="1:8">
      <c r="A1088" s="2" t="s">
        <v>154</v>
      </c>
      <c r="B1088" s="2" t="s">
        <v>116</v>
      </c>
      <c r="C1088" s="2" t="s">
        <v>173</v>
      </c>
      <c r="D1088" s="8">
        <f>DATE(2001,9,1)</f>
        <v>37135</v>
      </c>
      <c r="E1088" s="2">
        <v>80.441999999999993</v>
      </c>
      <c r="F1088" s="2" t="s">
        <v>156</v>
      </c>
      <c r="G1088" s="2">
        <v>4.8</v>
      </c>
      <c r="H1088" s="2">
        <v>75.641999999999996</v>
      </c>
    </row>
    <row r="1089" spans="1:8">
      <c r="A1089" s="2" t="s">
        <v>154</v>
      </c>
      <c r="B1089" s="2" t="s">
        <v>116</v>
      </c>
      <c r="C1089" s="2" t="s">
        <v>173</v>
      </c>
      <c r="D1089" s="8">
        <f>DATE(2001,12,1)</f>
        <v>37226</v>
      </c>
      <c r="E1089" s="2">
        <v>80.441999999999993</v>
      </c>
      <c r="F1089" s="2" t="s">
        <v>156</v>
      </c>
      <c r="G1089" s="2">
        <v>4.7</v>
      </c>
      <c r="H1089" s="2">
        <v>75.742000000000004</v>
      </c>
    </row>
    <row r="1090" spans="1:8">
      <c r="A1090" s="2" t="s">
        <v>154</v>
      </c>
      <c r="B1090" s="2" t="s">
        <v>116</v>
      </c>
      <c r="C1090" s="2" t="s">
        <v>173</v>
      </c>
      <c r="D1090" s="8">
        <f>DATE(2002,1,1)</f>
        <v>37257</v>
      </c>
      <c r="E1090" s="2">
        <v>80.441999999999993</v>
      </c>
      <c r="F1090" s="2" t="s">
        <v>156</v>
      </c>
      <c r="G1090" s="2">
        <v>4.8</v>
      </c>
      <c r="H1090" s="2">
        <v>75.641999999999996</v>
      </c>
    </row>
    <row r="1091" spans="1:8">
      <c r="A1091" s="2" t="s">
        <v>154</v>
      </c>
      <c r="B1091" s="2" t="s">
        <v>116</v>
      </c>
      <c r="C1091" s="2" t="s">
        <v>173</v>
      </c>
      <c r="D1091" s="8">
        <f>DATE(2002,2,1)</f>
        <v>37288</v>
      </c>
      <c r="E1091" s="2">
        <v>80.441999999999993</v>
      </c>
      <c r="F1091" s="2" t="s">
        <v>156</v>
      </c>
      <c r="G1091" s="2">
        <v>5</v>
      </c>
      <c r="H1091" s="2">
        <v>75.441999999999993</v>
      </c>
    </row>
    <row r="1092" spans="1:8">
      <c r="A1092" s="2" t="s">
        <v>154</v>
      </c>
      <c r="B1092" s="2" t="s">
        <v>116</v>
      </c>
      <c r="C1092" s="2" t="s">
        <v>173</v>
      </c>
      <c r="D1092" s="8">
        <f>DATE(2002,3,1)</f>
        <v>37316</v>
      </c>
      <c r="E1092" s="2">
        <v>80.441999999999993</v>
      </c>
      <c r="F1092" s="2" t="s">
        <v>156</v>
      </c>
      <c r="G1092" s="2">
        <v>5.4</v>
      </c>
      <c r="H1092" s="2">
        <v>75.042000000000002</v>
      </c>
    </row>
    <row r="1093" spans="1:8">
      <c r="A1093" s="2" t="s">
        <v>154</v>
      </c>
      <c r="B1093" s="2" t="s">
        <v>116</v>
      </c>
      <c r="C1093" s="2" t="s">
        <v>173</v>
      </c>
      <c r="D1093" s="8">
        <f>DATE(2002,5,1)</f>
        <v>37377</v>
      </c>
      <c r="E1093" s="2">
        <v>80.441999999999993</v>
      </c>
      <c r="F1093" s="2" t="s">
        <v>156</v>
      </c>
      <c r="G1093" s="2">
        <v>5.7</v>
      </c>
      <c r="H1093" s="2">
        <v>74.742000000000004</v>
      </c>
    </row>
    <row r="1094" spans="1:8">
      <c r="A1094" s="2" t="s">
        <v>154</v>
      </c>
      <c r="B1094" s="2" t="s">
        <v>116</v>
      </c>
      <c r="C1094" s="2" t="s">
        <v>173</v>
      </c>
      <c r="D1094" s="8">
        <f>DATE(2002,6,1)</f>
        <v>37408</v>
      </c>
      <c r="E1094" s="2">
        <v>80.441999999999993</v>
      </c>
      <c r="F1094" s="2" t="s">
        <v>156</v>
      </c>
      <c r="G1094" s="2">
        <v>5.8</v>
      </c>
      <c r="H1094" s="2">
        <v>74.641999999999996</v>
      </c>
    </row>
    <row r="1095" spans="1:8">
      <c r="A1095" s="2" t="s">
        <v>154</v>
      </c>
      <c r="B1095" s="2" t="s">
        <v>116</v>
      </c>
      <c r="C1095" s="2" t="s">
        <v>173</v>
      </c>
      <c r="D1095" s="8">
        <f>DATE(2002,8,1)</f>
        <v>37469</v>
      </c>
      <c r="E1095" s="2">
        <v>80.441999999999993</v>
      </c>
      <c r="F1095" s="2" t="s">
        <v>156</v>
      </c>
      <c r="G1095" s="2">
        <v>5.2</v>
      </c>
      <c r="H1095" s="2">
        <v>75.242000000000004</v>
      </c>
    </row>
    <row r="1096" spans="1:8">
      <c r="A1096" s="2" t="s">
        <v>154</v>
      </c>
      <c r="B1096" s="2" t="s">
        <v>116</v>
      </c>
      <c r="C1096" s="2" t="s">
        <v>173</v>
      </c>
      <c r="D1096" s="8">
        <f>DATE(2002,9,1)</f>
        <v>37500</v>
      </c>
      <c r="E1096" s="2">
        <v>80.441999999999993</v>
      </c>
      <c r="F1096" s="2" t="s">
        <v>156</v>
      </c>
      <c r="G1096" s="2">
        <v>5</v>
      </c>
      <c r="H1096" s="2">
        <v>75.441999999999993</v>
      </c>
    </row>
    <row r="1097" spans="1:8">
      <c r="A1097" s="2" t="s">
        <v>154</v>
      </c>
      <c r="B1097" s="2" t="s">
        <v>116</v>
      </c>
      <c r="C1097" s="2" t="s">
        <v>173</v>
      </c>
      <c r="D1097" s="8">
        <f>DATE(2002,10,1)</f>
        <v>37530</v>
      </c>
      <c r="E1097" s="2">
        <v>80.441999999999993</v>
      </c>
      <c r="F1097" s="2" t="s">
        <v>156</v>
      </c>
      <c r="G1097" s="2">
        <v>5.15</v>
      </c>
      <c r="H1097" s="2">
        <v>75.292000000000002</v>
      </c>
    </row>
    <row r="1098" spans="1:8">
      <c r="A1098" s="2" t="s">
        <v>154</v>
      </c>
      <c r="B1098" s="2" t="s">
        <v>116</v>
      </c>
      <c r="C1098" s="2" t="s">
        <v>173</v>
      </c>
      <c r="D1098" s="8">
        <f>DATE(2002,11,1)</f>
        <v>37561</v>
      </c>
      <c r="E1098" s="2">
        <v>80.441999999999993</v>
      </c>
      <c r="F1098" s="2" t="s">
        <v>156</v>
      </c>
      <c r="G1098" s="2">
        <v>5.3</v>
      </c>
      <c r="H1098" s="2">
        <v>75.141999999999996</v>
      </c>
    </row>
    <row r="1099" spans="1:8">
      <c r="A1099" s="2" t="s">
        <v>154</v>
      </c>
      <c r="B1099" s="2" t="s">
        <v>116</v>
      </c>
      <c r="C1099" s="2" t="s">
        <v>173</v>
      </c>
      <c r="D1099" s="8">
        <f>DATE(2002,12,1)</f>
        <v>37591</v>
      </c>
      <c r="E1099" s="2">
        <v>80.441999999999993</v>
      </c>
      <c r="F1099" s="2" t="s">
        <v>156</v>
      </c>
      <c r="G1099" s="2">
        <v>5.0999999999999996</v>
      </c>
      <c r="H1099" s="2">
        <v>75.341999999999999</v>
      </c>
    </row>
    <row r="1100" spans="1:8">
      <c r="A1100" s="2" t="s">
        <v>154</v>
      </c>
      <c r="B1100" s="2" t="s">
        <v>116</v>
      </c>
      <c r="C1100" s="2" t="s">
        <v>173</v>
      </c>
      <c r="D1100" s="8">
        <f>DATE(2003,1,1)</f>
        <v>37622</v>
      </c>
      <c r="E1100" s="2">
        <v>80.441999999999993</v>
      </c>
      <c r="F1100" s="2" t="s">
        <v>156</v>
      </c>
      <c r="G1100" s="2">
        <v>5</v>
      </c>
      <c r="H1100" s="2">
        <v>75.441999999999993</v>
      </c>
    </row>
    <row r="1101" spans="1:8">
      <c r="A1101" s="2" t="s">
        <v>154</v>
      </c>
      <c r="B1101" s="2" t="s">
        <v>116</v>
      </c>
      <c r="C1101" s="2" t="s">
        <v>173</v>
      </c>
      <c r="D1101" s="8">
        <f>DATE(2003,2,1)</f>
        <v>37653</v>
      </c>
      <c r="E1101" s="2">
        <v>80.441999999999993</v>
      </c>
      <c r="F1101" s="2" t="s">
        <v>156</v>
      </c>
      <c r="G1101" s="2">
        <v>5.2</v>
      </c>
      <c r="H1101" s="2">
        <v>75.242000000000004</v>
      </c>
    </row>
    <row r="1102" spans="1:8">
      <c r="A1102" s="2" t="s">
        <v>154</v>
      </c>
      <c r="B1102" s="2" t="s">
        <v>116</v>
      </c>
      <c r="C1102" s="2" t="s">
        <v>173</v>
      </c>
      <c r="D1102" s="8">
        <f>DATE(2003,3,1)</f>
        <v>37681</v>
      </c>
      <c r="E1102" s="2">
        <v>80.441999999999993</v>
      </c>
      <c r="F1102" s="2" t="s">
        <v>156</v>
      </c>
      <c r="G1102" s="2">
        <v>5.6</v>
      </c>
      <c r="H1102" s="2">
        <v>74.841999999999999</v>
      </c>
    </row>
    <row r="1103" spans="1:8">
      <c r="A1103" s="2" t="s">
        <v>154</v>
      </c>
      <c r="B1103" s="2" t="s">
        <v>116</v>
      </c>
      <c r="C1103" s="2" t="s">
        <v>173</v>
      </c>
      <c r="D1103" s="8">
        <f>DATE(2003,4,1)</f>
        <v>37712</v>
      </c>
      <c r="E1103" s="2">
        <v>80.441999999999993</v>
      </c>
      <c r="F1103" s="2" t="s">
        <v>156</v>
      </c>
      <c r="G1103" s="2">
        <v>5.7</v>
      </c>
      <c r="H1103" s="2">
        <v>74.742000000000004</v>
      </c>
    </row>
    <row r="1104" spans="1:8">
      <c r="A1104" s="2" t="s">
        <v>154</v>
      </c>
      <c r="B1104" s="2" t="s">
        <v>116</v>
      </c>
      <c r="C1104" s="2" t="s">
        <v>173</v>
      </c>
      <c r="D1104" s="8">
        <f>DATE(2003,5,1)</f>
        <v>37742</v>
      </c>
      <c r="E1104" s="2">
        <v>80.441999999999993</v>
      </c>
      <c r="F1104" s="2" t="s">
        <v>156</v>
      </c>
      <c r="G1104" s="2">
        <v>5.8</v>
      </c>
      <c r="H1104" s="2">
        <v>74.641999999999996</v>
      </c>
    </row>
    <row r="1105" spans="1:8">
      <c r="A1105" s="2" t="s">
        <v>154</v>
      </c>
      <c r="B1105" s="2" t="s">
        <v>116</v>
      </c>
      <c r="C1105" s="2" t="s">
        <v>173</v>
      </c>
      <c r="D1105" s="8">
        <f>DATE(2003,6,1)</f>
        <v>37773</v>
      </c>
      <c r="E1105" s="2">
        <v>80.441999999999993</v>
      </c>
      <c r="F1105" s="2" t="s">
        <v>156</v>
      </c>
      <c r="G1105" s="2">
        <v>5.7</v>
      </c>
      <c r="H1105" s="2">
        <v>74.742000000000004</v>
      </c>
    </row>
    <row r="1106" spans="1:8">
      <c r="A1106" s="2" t="s">
        <v>154</v>
      </c>
      <c r="B1106" s="2" t="s">
        <v>116</v>
      </c>
      <c r="C1106" s="2" t="s">
        <v>173</v>
      </c>
      <c r="D1106" s="8">
        <f>DATE(2003,8,1)</f>
        <v>37834</v>
      </c>
      <c r="E1106" s="2">
        <v>80.441999999999993</v>
      </c>
      <c r="F1106" s="2" t="s">
        <v>156</v>
      </c>
      <c r="G1106" s="2">
        <v>5.6</v>
      </c>
      <c r="H1106" s="2">
        <v>74.841999999999999</v>
      </c>
    </row>
    <row r="1107" spans="1:8">
      <c r="A1107" s="2" t="s">
        <v>154</v>
      </c>
      <c r="B1107" s="2" t="s">
        <v>116</v>
      </c>
      <c r="C1107" s="2" t="s">
        <v>173</v>
      </c>
      <c r="D1107" s="8">
        <f>DATE(2003,9,1)</f>
        <v>37865</v>
      </c>
      <c r="E1107" s="2">
        <v>80.441999999999993</v>
      </c>
      <c r="F1107" s="2" t="s">
        <v>156</v>
      </c>
      <c r="G1107" s="2">
        <v>5.4</v>
      </c>
      <c r="H1107" s="2">
        <v>75.042000000000002</v>
      </c>
    </row>
    <row r="1108" spans="1:8">
      <c r="A1108" s="2" t="s">
        <v>154</v>
      </c>
      <c r="B1108" s="2" t="s">
        <v>116</v>
      </c>
      <c r="C1108" s="2" t="s">
        <v>173</v>
      </c>
      <c r="D1108" s="8">
        <f>DATE(2003,10,1)</f>
        <v>37895</v>
      </c>
      <c r="E1108" s="2">
        <v>80.441999999999993</v>
      </c>
      <c r="F1108" s="2" t="s">
        <v>156</v>
      </c>
      <c r="G1108" s="2">
        <v>5.6</v>
      </c>
      <c r="H1108" s="2">
        <v>74.841999999999999</v>
      </c>
    </row>
    <row r="1109" spans="1:8">
      <c r="A1109" s="2" t="s">
        <v>154</v>
      </c>
      <c r="B1109" s="2" t="s">
        <v>116</v>
      </c>
      <c r="C1109" s="2" t="s">
        <v>173</v>
      </c>
      <c r="D1109" s="8">
        <f>DATE(2003,11,1)</f>
        <v>37926</v>
      </c>
      <c r="E1109" s="2">
        <v>80.441999999999993</v>
      </c>
      <c r="F1109" s="2" t="s">
        <v>156</v>
      </c>
      <c r="G1109" s="2">
        <v>5.7</v>
      </c>
      <c r="H1109" s="2">
        <v>74.742000000000004</v>
      </c>
    </row>
    <row r="1110" spans="1:8">
      <c r="A1110" s="2" t="s">
        <v>154</v>
      </c>
      <c r="B1110" s="2" t="s">
        <v>116</v>
      </c>
      <c r="C1110" s="2" t="s">
        <v>173</v>
      </c>
      <c r="D1110" s="8">
        <f>DATE(2003,12,1)</f>
        <v>37956</v>
      </c>
      <c r="E1110" s="2">
        <v>80.441999999999993</v>
      </c>
      <c r="F1110" s="2" t="s">
        <v>156</v>
      </c>
      <c r="G1110" s="2">
        <v>5.4</v>
      </c>
      <c r="H1110" s="2">
        <v>75.042000000000002</v>
      </c>
    </row>
    <row r="1111" spans="1:8">
      <c r="A1111" s="2" t="s">
        <v>154</v>
      </c>
      <c r="B1111" s="2" t="s">
        <v>116</v>
      </c>
      <c r="C1111" s="2" t="s">
        <v>173</v>
      </c>
      <c r="D1111" s="8">
        <f>DATE(2004,2,1)</f>
        <v>38018</v>
      </c>
      <c r="E1111" s="2">
        <v>80.441999999999993</v>
      </c>
      <c r="F1111" s="2" t="s">
        <v>156</v>
      </c>
      <c r="G1111" s="2">
        <v>5.5</v>
      </c>
      <c r="H1111" s="2">
        <v>74.941999999999993</v>
      </c>
    </row>
    <row r="1112" spans="1:8">
      <c r="A1112" s="2" t="s">
        <v>154</v>
      </c>
      <c r="B1112" s="2" t="s">
        <v>116</v>
      </c>
      <c r="C1112" s="2" t="s">
        <v>173</v>
      </c>
      <c r="D1112" s="8">
        <f>DATE(2004,3,1)</f>
        <v>38047</v>
      </c>
      <c r="E1112" s="2">
        <v>80.441999999999993</v>
      </c>
      <c r="F1112" s="2" t="s">
        <v>156</v>
      </c>
      <c r="G1112" s="2">
        <v>5.8</v>
      </c>
      <c r="H1112" s="2">
        <v>74.641999999999996</v>
      </c>
    </row>
    <row r="1113" spans="1:8">
      <c r="A1113" s="2" t="s">
        <v>154</v>
      </c>
      <c r="B1113" s="2" t="s">
        <v>116</v>
      </c>
      <c r="C1113" s="2" t="s">
        <v>173</v>
      </c>
      <c r="D1113" s="8">
        <f>DATE(2004,6,1)</f>
        <v>38139</v>
      </c>
      <c r="E1113" s="2">
        <v>80.441999999999993</v>
      </c>
      <c r="F1113" s="2" t="s">
        <v>156</v>
      </c>
      <c r="G1113" s="2">
        <v>6</v>
      </c>
      <c r="H1113" s="2">
        <v>74.441999999999993</v>
      </c>
    </row>
    <row r="1114" spans="1:8">
      <c r="A1114" s="2" t="s">
        <v>154</v>
      </c>
      <c r="B1114" s="2" t="s">
        <v>116</v>
      </c>
      <c r="C1114" s="2" t="s">
        <v>173</v>
      </c>
      <c r="D1114" s="8">
        <f>DATE(2004,7,1)</f>
        <v>38169</v>
      </c>
      <c r="E1114" s="2">
        <v>80.441999999999993</v>
      </c>
      <c r="F1114" s="2" t="s">
        <v>156</v>
      </c>
      <c r="G1114" s="2">
        <v>5.7</v>
      </c>
      <c r="H1114" s="2">
        <v>74.742000000000004</v>
      </c>
    </row>
    <row r="1115" spans="1:8">
      <c r="A1115" s="2" t="s">
        <v>154</v>
      </c>
      <c r="B1115" s="2" t="s">
        <v>116</v>
      </c>
      <c r="C1115" s="2" t="s">
        <v>173</v>
      </c>
      <c r="D1115" s="8">
        <f>DATE(2004,8,1)</f>
        <v>38200</v>
      </c>
      <c r="E1115" s="2">
        <v>80.441999999999993</v>
      </c>
      <c r="F1115" s="2" t="s">
        <v>156</v>
      </c>
      <c r="G1115" s="2">
        <v>5.6</v>
      </c>
      <c r="H1115" s="2">
        <v>74.841999999999999</v>
      </c>
    </row>
    <row r="1116" spans="1:8">
      <c r="A1116" s="2" t="s">
        <v>154</v>
      </c>
      <c r="B1116" s="2" t="s">
        <v>116</v>
      </c>
      <c r="C1116" s="2" t="s">
        <v>173</v>
      </c>
      <c r="D1116" s="8">
        <f>DATE(2004,9,1)</f>
        <v>38231</v>
      </c>
      <c r="E1116" s="2">
        <v>80.441999999999993</v>
      </c>
      <c r="F1116" s="2" t="s">
        <v>156</v>
      </c>
      <c r="G1116" s="2">
        <v>5.6</v>
      </c>
      <c r="H1116" s="2">
        <v>74.841999999999999</v>
      </c>
    </row>
    <row r="1117" spans="1:8">
      <c r="A1117" s="2" t="s">
        <v>154</v>
      </c>
      <c r="B1117" s="2" t="s">
        <v>116</v>
      </c>
      <c r="C1117" s="2" t="s">
        <v>173</v>
      </c>
      <c r="D1117" s="8">
        <f>DATE(2004,10,1)</f>
        <v>38261</v>
      </c>
      <c r="E1117" s="2">
        <v>80.441999999999993</v>
      </c>
      <c r="F1117" s="2" t="s">
        <v>156</v>
      </c>
      <c r="G1117" s="2">
        <v>5.8</v>
      </c>
      <c r="H1117" s="2">
        <v>74.641999999999996</v>
      </c>
    </row>
    <row r="1118" spans="1:8">
      <c r="A1118" s="2" t="s">
        <v>154</v>
      </c>
      <c r="B1118" s="2" t="s">
        <v>116</v>
      </c>
      <c r="C1118" s="2" t="s">
        <v>173</v>
      </c>
      <c r="D1118" s="8">
        <f>DATE(2004,11,1)</f>
        <v>38292</v>
      </c>
      <c r="E1118" s="2">
        <v>80.441999999999993</v>
      </c>
      <c r="F1118" s="2" t="s">
        <v>156</v>
      </c>
      <c r="G1118" s="2">
        <v>5.8</v>
      </c>
      <c r="H1118" s="2">
        <v>74.641999999999996</v>
      </c>
    </row>
    <row r="1119" spans="1:8">
      <c r="A1119" s="2" t="s">
        <v>154</v>
      </c>
      <c r="B1119" s="2" t="s">
        <v>116</v>
      </c>
      <c r="C1119" s="2" t="s">
        <v>173</v>
      </c>
      <c r="D1119" s="8">
        <f>DATE(2004,12,1)</f>
        <v>38322</v>
      </c>
      <c r="E1119" s="2">
        <v>80.441999999999993</v>
      </c>
      <c r="F1119" s="2" t="s">
        <v>156</v>
      </c>
      <c r="G1119" s="2">
        <v>5.7</v>
      </c>
      <c r="H1119" s="2">
        <v>74.742000000000004</v>
      </c>
    </row>
    <row r="1120" spans="1:8">
      <c r="A1120" s="2" t="s">
        <v>154</v>
      </c>
      <c r="B1120" s="2" t="s">
        <v>116</v>
      </c>
      <c r="C1120" s="2" t="s">
        <v>173</v>
      </c>
      <c r="D1120" s="8">
        <f>DATE(2005,1,1)</f>
        <v>38353</v>
      </c>
      <c r="E1120" s="2">
        <v>80.441999999999993</v>
      </c>
      <c r="F1120" s="2" t="s">
        <v>156</v>
      </c>
      <c r="G1120" s="2">
        <v>5.6</v>
      </c>
      <c r="H1120" s="2">
        <v>74.841999999999999</v>
      </c>
    </row>
    <row r="1121" spans="1:8">
      <c r="A1121" s="2" t="s">
        <v>154</v>
      </c>
      <c r="B1121" s="2" t="s">
        <v>116</v>
      </c>
      <c r="C1121" s="2" t="s">
        <v>173</v>
      </c>
      <c r="D1121" s="8">
        <f>DATE(2005,2,1)</f>
        <v>38384</v>
      </c>
      <c r="E1121" s="2">
        <v>80.441999999999993</v>
      </c>
      <c r="F1121" s="2" t="s">
        <v>156</v>
      </c>
      <c r="G1121" s="2">
        <v>5.7</v>
      </c>
      <c r="H1121" s="2">
        <v>74.742000000000004</v>
      </c>
    </row>
    <row r="1122" spans="1:8">
      <c r="A1122" s="2" t="s">
        <v>154</v>
      </c>
      <c r="B1122" s="2" t="s">
        <v>116</v>
      </c>
      <c r="C1122" s="2" t="s">
        <v>173</v>
      </c>
      <c r="D1122" s="8">
        <f>DATE(2005,3,1)</f>
        <v>38412</v>
      </c>
      <c r="E1122" s="2">
        <v>80.441999999999993</v>
      </c>
      <c r="F1122" s="2" t="s">
        <v>156</v>
      </c>
      <c r="G1122" s="2">
        <v>6</v>
      </c>
      <c r="H1122" s="2">
        <v>74.441999999999993</v>
      </c>
    </row>
    <row r="1123" spans="1:8">
      <c r="A1123" s="2" t="s">
        <v>154</v>
      </c>
      <c r="B1123" s="2" t="s">
        <v>116</v>
      </c>
      <c r="C1123" s="2" t="s">
        <v>173</v>
      </c>
      <c r="D1123" s="8">
        <f>DATE(2005,5,1)</f>
        <v>38473</v>
      </c>
      <c r="E1123" s="2">
        <v>80.441999999999993</v>
      </c>
      <c r="F1123" s="2" t="s">
        <v>156</v>
      </c>
      <c r="G1123" s="2">
        <v>6</v>
      </c>
      <c r="H1123" s="2">
        <v>74.441999999999993</v>
      </c>
    </row>
    <row r="1124" spans="1:8">
      <c r="A1124" s="2" t="s">
        <v>154</v>
      </c>
      <c r="B1124" s="2" t="s">
        <v>116</v>
      </c>
      <c r="C1124" s="2" t="s">
        <v>173</v>
      </c>
      <c r="D1124" s="8">
        <f>DATE(2005,6,1)</f>
        <v>38504</v>
      </c>
      <c r="E1124" s="2">
        <v>80.441999999999993</v>
      </c>
      <c r="F1124" s="2" t="s">
        <v>156</v>
      </c>
      <c r="G1124" s="2">
        <v>6.3</v>
      </c>
      <c r="H1124" s="2">
        <v>74.141999999999996</v>
      </c>
    </row>
    <row r="1125" spans="1:8">
      <c r="A1125" s="2" t="s">
        <v>154</v>
      </c>
      <c r="B1125" s="2" t="s">
        <v>116</v>
      </c>
      <c r="C1125" s="2" t="s">
        <v>173</v>
      </c>
      <c r="D1125" s="8">
        <f>DATE(2005,7,1)</f>
        <v>38534</v>
      </c>
      <c r="E1125" s="2">
        <v>80.441999999999993</v>
      </c>
      <c r="F1125" s="2" t="s">
        <v>156</v>
      </c>
      <c r="G1125" s="2">
        <v>6.2</v>
      </c>
      <c r="H1125" s="2">
        <v>74.242000000000004</v>
      </c>
    </row>
    <row r="1126" spans="1:8">
      <c r="A1126" s="2" t="s">
        <v>154</v>
      </c>
      <c r="B1126" s="2" t="s">
        <v>116</v>
      </c>
      <c r="C1126" s="2" t="s">
        <v>173</v>
      </c>
      <c r="D1126" s="8">
        <f>DATE(2005,8,1)</f>
        <v>38565</v>
      </c>
      <c r="E1126" s="2">
        <v>80.441999999999993</v>
      </c>
      <c r="F1126" s="2" t="s">
        <v>156</v>
      </c>
      <c r="G1126" s="2">
        <v>6</v>
      </c>
      <c r="H1126" s="2">
        <v>74.441999999999993</v>
      </c>
    </row>
    <row r="1127" spans="1:8">
      <c r="A1127" s="2" t="s">
        <v>154</v>
      </c>
      <c r="B1127" s="2" t="s">
        <v>116</v>
      </c>
      <c r="C1127" s="2" t="s">
        <v>173</v>
      </c>
      <c r="D1127" s="8">
        <f>DATE(2005,9,1)</f>
        <v>38596</v>
      </c>
      <c r="E1127" s="2">
        <v>80.441999999999993</v>
      </c>
      <c r="F1127" s="2" t="s">
        <v>156</v>
      </c>
      <c r="G1127" s="2">
        <v>5.7</v>
      </c>
      <c r="H1127" s="2">
        <v>74.742000000000004</v>
      </c>
    </row>
    <row r="1128" spans="1:8">
      <c r="A1128" s="2" t="s">
        <v>154</v>
      </c>
      <c r="B1128" s="2" t="s">
        <v>116</v>
      </c>
      <c r="C1128" s="2" t="s">
        <v>173</v>
      </c>
      <c r="D1128" s="8">
        <f>DATE(2006,1,1)</f>
        <v>38718</v>
      </c>
      <c r="E1128" s="2">
        <v>80.441999999999993</v>
      </c>
      <c r="F1128" s="2" t="s">
        <v>156</v>
      </c>
      <c r="G1128" s="2">
        <v>5.9</v>
      </c>
      <c r="H1128" s="2">
        <v>74.542000000000002</v>
      </c>
    </row>
    <row r="1129" spans="1:8">
      <c r="A1129" s="2" t="s">
        <v>154</v>
      </c>
      <c r="B1129" s="2" t="s">
        <v>116</v>
      </c>
      <c r="C1129" s="2" t="s">
        <v>173</v>
      </c>
      <c r="D1129" s="8">
        <f>DATE(2006,2,1)</f>
        <v>38749</v>
      </c>
      <c r="E1129" s="2">
        <v>80.441999999999993</v>
      </c>
      <c r="F1129" s="2" t="s">
        <v>156</v>
      </c>
      <c r="G1129" s="2">
        <v>6.1</v>
      </c>
      <c r="H1129" s="2">
        <v>74.341999999999999</v>
      </c>
    </row>
    <row r="1130" spans="1:8">
      <c r="A1130" s="2" t="s">
        <v>154</v>
      </c>
      <c r="B1130" s="2" t="s">
        <v>116</v>
      </c>
      <c r="C1130" s="2" t="s">
        <v>173</v>
      </c>
      <c r="D1130" s="8">
        <f>DATE(2006,3,1)</f>
        <v>38777</v>
      </c>
      <c r="E1130" s="2">
        <v>80.441999999999993</v>
      </c>
      <c r="F1130" s="2" t="s">
        <v>156</v>
      </c>
      <c r="G1130" s="2">
        <v>6.3</v>
      </c>
      <c r="H1130" s="2">
        <v>74.141999999999996</v>
      </c>
    </row>
    <row r="1131" spans="1:8">
      <c r="A1131" s="2" t="s">
        <v>154</v>
      </c>
      <c r="B1131" s="2" t="s">
        <v>116</v>
      </c>
      <c r="C1131" s="2" t="s">
        <v>173</v>
      </c>
      <c r="D1131" s="8">
        <f>DATE(2006,4,1)</f>
        <v>38808</v>
      </c>
      <c r="E1131" s="2">
        <v>80.441999999999993</v>
      </c>
      <c r="F1131" s="2" t="s">
        <v>156</v>
      </c>
      <c r="G1131" s="2">
        <v>6.3</v>
      </c>
      <c r="H1131" s="2">
        <v>74.141999999999996</v>
      </c>
    </row>
    <row r="1132" spans="1:8">
      <c r="A1132" s="2" t="s">
        <v>154</v>
      </c>
      <c r="B1132" s="2" t="s">
        <v>116</v>
      </c>
      <c r="C1132" s="2" t="s">
        <v>173</v>
      </c>
      <c r="D1132" s="8">
        <f>DATE(2006,5,1)</f>
        <v>38838</v>
      </c>
      <c r="E1132" s="2">
        <v>80.441999999999993</v>
      </c>
      <c r="F1132" s="2" t="s">
        <v>156</v>
      </c>
      <c r="G1132" s="2">
        <v>6.6</v>
      </c>
      <c r="H1132" s="2">
        <v>73.841999999999999</v>
      </c>
    </row>
    <row r="1133" spans="1:8">
      <c r="A1133" s="2" t="s">
        <v>154</v>
      </c>
      <c r="B1133" s="2" t="s">
        <v>116</v>
      </c>
      <c r="C1133" s="2" t="s">
        <v>173</v>
      </c>
      <c r="D1133" s="8">
        <f>DATE(2006,6,1)</f>
        <v>38869</v>
      </c>
      <c r="E1133" s="2">
        <v>80.441999999999993</v>
      </c>
      <c r="F1133" s="2" t="s">
        <v>156</v>
      </c>
      <c r="G1133" s="2">
        <v>7</v>
      </c>
      <c r="H1133" s="2">
        <v>73.441999999999993</v>
      </c>
    </row>
    <row r="1134" spans="1:8">
      <c r="A1134" s="2" t="s">
        <v>154</v>
      </c>
      <c r="B1134" s="2" t="s">
        <v>116</v>
      </c>
      <c r="C1134" s="2" t="s">
        <v>173</v>
      </c>
      <c r="D1134" s="8">
        <f>DATE(2006,8,1)</f>
        <v>38930</v>
      </c>
      <c r="E1134" s="2">
        <v>80.441999999999993</v>
      </c>
      <c r="F1134" s="2" t="s">
        <v>156</v>
      </c>
      <c r="G1134" s="2">
        <v>6.7</v>
      </c>
      <c r="H1134" s="2">
        <v>73.742000000000004</v>
      </c>
    </row>
    <row r="1135" spans="1:8">
      <c r="A1135" s="2" t="s">
        <v>154</v>
      </c>
      <c r="B1135" s="2" t="s">
        <v>116</v>
      </c>
      <c r="C1135" s="2" t="s">
        <v>173</v>
      </c>
      <c r="D1135" s="8">
        <f>DATE(2006,10,1)</f>
        <v>38991</v>
      </c>
      <c r="E1135" s="2">
        <v>80.441999999999993</v>
      </c>
      <c r="F1135" s="2" t="s">
        <v>156</v>
      </c>
      <c r="G1135" s="2">
        <v>3.3</v>
      </c>
      <c r="H1135" s="2">
        <v>77.141999999999996</v>
      </c>
    </row>
    <row r="1136" spans="1:8">
      <c r="A1136" s="2" t="s">
        <v>154</v>
      </c>
      <c r="B1136" s="2" t="s">
        <v>116</v>
      </c>
      <c r="C1136" s="2" t="s">
        <v>173</v>
      </c>
      <c r="D1136" s="8">
        <f>DATE(2007,1,1)</f>
        <v>39083</v>
      </c>
      <c r="E1136" s="2">
        <v>80.441999999999993</v>
      </c>
      <c r="F1136" s="2" t="s">
        <v>156</v>
      </c>
      <c r="G1136" s="2">
        <v>3.9</v>
      </c>
      <c r="H1136" s="2">
        <v>76.542000000000002</v>
      </c>
    </row>
    <row r="1137" spans="1:8">
      <c r="A1137" s="2" t="s">
        <v>154</v>
      </c>
      <c r="B1137" s="2" t="s">
        <v>116</v>
      </c>
      <c r="C1137" s="2" t="s">
        <v>173</v>
      </c>
      <c r="D1137" s="8">
        <f>DATE(2007,4,1)</f>
        <v>39173</v>
      </c>
      <c r="E1137" s="2">
        <v>80.441999999999993</v>
      </c>
      <c r="F1137" s="2" t="s">
        <v>156</v>
      </c>
      <c r="G1137" s="2">
        <v>5.87</v>
      </c>
      <c r="H1137" s="2">
        <v>74.572000000000003</v>
      </c>
    </row>
    <row r="1138" spans="1:8">
      <c r="A1138" s="2" t="s">
        <v>154</v>
      </c>
      <c r="B1138" s="2" t="s">
        <v>116</v>
      </c>
      <c r="C1138" s="2" t="s">
        <v>173</v>
      </c>
      <c r="D1138" s="8">
        <f>DATE(2007,5,1)</f>
        <v>39203</v>
      </c>
      <c r="E1138" s="2">
        <v>80.441999999999993</v>
      </c>
      <c r="F1138" s="2" t="s">
        <v>156</v>
      </c>
      <c r="G1138" s="2">
        <v>6.07</v>
      </c>
      <c r="H1138" s="2">
        <v>74.372</v>
      </c>
    </row>
    <row r="1139" spans="1:8">
      <c r="A1139" s="2" t="s">
        <v>154</v>
      </c>
      <c r="B1139" s="2" t="s">
        <v>116</v>
      </c>
      <c r="C1139" s="2" t="s">
        <v>173</v>
      </c>
      <c r="D1139" s="8">
        <f>DATE(2007,6,1)</f>
        <v>39234</v>
      </c>
      <c r="E1139" s="2">
        <v>80.441999999999993</v>
      </c>
      <c r="F1139" s="2" t="s">
        <v>156</v>
      </c>
      <c r="G1139" s="2">
        <v>5.67</v>
      </c>
      <c r="H1139" s="2">
        <v>74.772000000000006</v>
      </c>
    </row>
    <row r="1140" spans="1:8">
      <c r="A1140" s="2" t="s">
        <v>154</v>
      </c>
      <c r="B1140" s="2" t="s">
        <v>116</v>
      </c>
      <c r="C1140" s="2" t="s">
        <v>173</v>
      </c>
      <c r="D1140" s="8">
        <f>DATE(2007,7,1)</f>
        <v>39264</v>
      </c>
      <c r="E1140" s="2">
        <v>80.441999999999993</v>
      </c>
      <c r="F1140" s="2" t="s">
        <v>156</v>
      </c>
      <c r="G1140" s="2">
        <v>5.27</v>
      </c>
      <c r="H1140" s="2">
        <v>75.171999999999997</v>
      </c>
    </row>
    <row r="1141" spans="1:8">
      <c r="A1141" s="2" t="s">
        <v>154</v>
      </c>
      <c r="B1141" s="2" t="s">
        <v>116</v>
      </c>
      <c r="C1141" s="2" t="s">
        <v>173</v>
      </c>
      <c r="D1141" s="8">
        <f>DATE(2007,9,1)</f>
        <v>39326</v>
      </c>
      <c r="E1141" s="2">
        <v>80.441999999999993</v>
      </c>
      <c r="F1141" s="2" t="s">
        <v>156</v>
      </c>
      <c r="G1141" s="2">
        <v>5.22</v>
      </c>
      <c r="H1141" s="2">
        <v>75.221999999999994</v>
      </c>
    </row>
    <row r="1142" spans="1:8">
      <c r="A1142" s="2" t="s">
        <v>154</v>
      </c>
      <c r="B1142" s="2" t="s">
        <v>116</v>
      </c>
      <c r="C1142" s="2" t="s">
        <v>173</v>
      </c>
      <c r="D1142" s="8">
        <f>DATE(2007,10,1)</f>
        <v>39356</v>
      </c>
      <c r="E1142" s="2">
        <v>80.441999999999993</v>
      </c>
      <c r="F1142" s="2" t="s">
        <v>156</v>
      </c>
      <c r="G1142" s="2">
        <v>4.87</v>
      </c>
      <c r="H1142" s="2">
        <v>75.572000000000003</v>
      </c>
    </row>
    <row r="1143" spans="1:8">
      <c r="A1143" s="2" t="s">
        <v>154</v>
      </c>
      <c r="B1143" s="2" t="s">
        <v>116</v>
      </c>
      <c r="C1143" s="2" t="s">
        <v>173</v>
      </c>
      <c r="D1143" s="8">
        <f>DATE(2007,11,1)</f>
        <v>39387</v>
      </c>
      <c r="E1143" s="2">
        <v>80.441999999999993</v>
      </c>
      <c r="F1143" s="2" t="s">
        <v>156</v>
      </c>
      <c r="G1143" s="2">
        <v>4.97</v>
      </c>
      <c r="H1143" s="2">
        <v>75.471999999999994</v>
      </c>
    </row>
    <row r="1144" spans="1:8">
      <c r="A1144" s="2" t="s">
        <v>154</v>
      </c>
      <c r="B1144" s="2" t="s">
        <v>116</v>
      </c>
      <c r="C1144" s="2" t="s">
        <v>173</v>
      </c>
      <c r="D1144" s="8">
        <f>DATE(2007,12,1)</f>
        <v>39417</v>
      </c>
      <c r="E1144" s="2">
        <v>80.441999999999993</v>
      </c>
      <c r="F1144" s="2" t="s">
        <v>156</v>
      </c>
      <c r="G1144" s="2">
        <v>5.0199999999999996</v>
      </c>
      <c r="H1144" s="2">
        <v>75.421999999999997</v>
      </c>
    </row>
    <row r="1145" spans="1:8">
      <c r="A1145" s="2" t="s">
        <v>154</v>
      </c>
      <c r="B1145" s="2" t="s">
        <v>116</v>
      </c>
      <c r="C1145" s="2" t="s">
        <v>173</v>
      </c>
      <c r="D1145" s="8">
        <f>DATE(2008,1,1)</f>
        <v>39448</v>
      </c>
      <c r="E1145" s="2">
        <v>80.441999999999993</v>
      </c>
      <c r="F1145" s="2" t="s">
        <v>156</v>
      </c>
      <c r="G1145" s="2">
        <v>5.17</v>
      </c>
      <c r="H1145" s="2">
        <v>75.272000000000006</v>
      </c>
    </row>
    <row r="1146" spans="1:8">
      <c r="A1146" s="2" t="s">
        <v>154</v>
      </c>
      <c r="B1146" s="2" t="s">
        <v>116</v>
      </c>
      <c r="C1146" s="2" t="s">
        <v>173</v>
      </c>
      <c r="D1146" s="8">
        <f>DATE(2008,2,1)</f>
        <v>39479</v>
      </c>
      <c r="E1146" s="2">
        <v>80.441999999999993</v>
      </c>
      <c r="F1146" s="2" t="s">
        <v>156</v>
      </c>
      <c r="G1146" s="2">
        <v>4.97</v>
      </c>
      <c r="H1146" s="2">
        <v>75.471999999999994</v>
      </c>
    </row>
    <row r="1147" spans="1:8">
      <c r="A1147" s="2" t="s">
        <v>154</v>
      </c>
      <c r="B1147" s="2" t="s">
        <v>116</v>
      </c>
      <c r="C1147" s="2" t="s">
        <v>173</v>
      </c>
      <c r="D1147" s="8">
        <f>DATE(2008,3,1)</f>
        <v>39508</v>
      </c>
      <c r="E1147" s="2">
        <v>80.441999999999993</v>
      </c>
      <c r="F1147" s="2" t="s">
        <v>156</v>
      </c>
      <c r="G1147" s="2">
        <v>5.82</v>
      </c>
      <c r="H1147" s="2">
        <v>74.622</v>
      </c>
    </row>
    <row r="1148" spans="1:8">
      <c r="A1148" s="2" t="s">
        <v>154</v>
      </c>
      <c r="B1148" s="2" t="s">
        <v>116</v>
      </c>
      <c r="C1148" s="2" t="s">
        <v>173</v>
      </c>
      <c r="D1148" s="8">
        <f>DATE(2008,4,1)</f>
        <v>39539</v>
      </c>
      <c r="E1148" s="2">
        <v>80.441999999999993</v>
      </c>
      <c r="F1148" s="2" t="s">
        <v>156</v>
      </c>
      <c r="G1148" s="2">
        <v>5.82</v>
      </c>
      <c r="H1148" s="2">
        <v>74.622</v>
      </c>
    </row>
    <row r="1149" spans="1:8">
      <c r="A1149" s="2" t="s">
        <v>154</v>
      </c>
      <c r="B1149" s="2" t="s">
        <v>116</v>
      </c>
      <c r="C1149" s="2" t="s">
        <v>173</v>
      </c>
      <c r="D1149" s="8">
        <f>DATE(2008,5,1)</f>
        <v>39569</v>
      </c>
      <c r="E1149" s="2">
        <v>80.441999999999993</v>
      </c>
      <c r="F1149" s="2" t="s">
        <v>156</v>
      </c>
      <c r="G1149" s="2">
        <v>5.87</v>
      </c>
      <c r="H1149" s="2">
        <v>74.572000000000003</v>
      </c>
    </row>
    <row r="1150" spans="1:8">
      <c r="A1150" s="2" t="s">
        <v>154</v>
      </c>
      <c r="B1150" s="2" t="s">
        <v>116</v>
      </c>
      <c r="C1150" s="2" t="s">
        <v>173</v>
      </c>
      <c r="D1150" s="8">
        <f>DATE(2008,6,1)</f>
        <v>39600</v>
      </c>
      <c r="E1150" s="2">
        <v>80.441999999999993</v>
      </c>
      <c r="F1150" s="2" t="s">
        <v>156</v>
      </c>
      <c r="G1150" s="2">
        <v>5.77</v>
      </c>
      <c r="H1150" s="2">
        <v>74.671999999999997</v>
      </c>
    </row>
    <row r="1151" spans="1:8">
      <c r="A1151" s="2" t="s">
        <v>154</v>
      </c>
      <c r="B1151" s="2" t="s">
        <v>116</v>
      </c>
      <c r="C1151" s="2" t="s">
        <v>173</v>
      </c>
      <c r="D1151" s="8">
        <f>DATE(2008,7,1)</f>
        <v>39630</v>
      </c>
      <c r="E1151" s="2">
        <v>80.441999999999993</v>
      </c>
      <c r="F1151" s="2" t="s">
        <v>156</v>
      </c>
      <c r="G1151" s="2">
        <v>5.37</v>
      </c>
      <c r="H1151" s="2">
        <v>75.072000000000003</v>
      </c>
    </row>
    <row r="1152" spans="1:8">
      <c r="A1152" s="2" t="s">
        <v>154</v>
      </c>
      <c r="B1152" s="2" t="s">
        <v>116</v>
      </c>
      <c r="C1152" s="2" t="s">
        <v>173</v>
      </c>
      <c r="D1152" s="8">
        <f>DATE(2008,8,1)</f>
        <v>39661</v>
      </c>
      <c r="E1152" s="2">
        <v>80.441999999999993</v>
      </c>
      <c r="F1152" s="2" t="s">
        <v>156</v>
      </c>
      <c r="G1152" s="2">
        <v>5.27</v>
      </c>
      <c r="H1152" s="2">
        <v>75.171999999999997</v>
      </c>
    </row>
    <row r="1153" spans="1:8">
      <c r="A1153" s="2" t="s">
        <v>154</v>
      </c>
      <c r="B1153" s="2" t="s">
        <v>116</v>
      </c>
      <c r="C1153" s="2" t="s">
        <v>173</v>
      </c>
      <c r="D1153" s="8">
        <f>DATE(2008,9,1)</f>
        <v>39692</v>
      </c>
      <c r="E1153" s="2">
        <v>80.441999999999993</v>
      </c>
      <c r="F1153" s="2" t="s">
        <v>156</v>
      </c>
      <c r="G1153" s="2">
        <v>5.37</v>
      </c>
      <c r="H1153" s="2">
        <v>75.072000000000003</v>
      </c>
    </row>
    <row r="1154" spans="1:8">
      <c r="A1154" s="2" t="s">
        <v>154</v>
      </c>
      <c r="B1154" s="2" t="s">
        <v>116</v>
      </c>
      <c r="C1154" s="2" t="s">
        <v>173</v>
      </c>
      <c r="D1154" s="8">
        <f>DATE(2008,10,1)</f>
        <v>39722</v>
      </c>
      <c r="E1154" s="2">
        <v>80.441999999999993</v>
      </c>
      <c r="F1154" s="2" t="s">
        <v>156</v>
      </c>
      <c r="G1154" s="2">
        <v>5.67</v>
      </c>
      <c r="H1154" s="2">
        <v>74.772000000000006</v>
      </c>
    </row>
    <row r="1155" spans="1:8">
      <c r="A1155" s="2" t="s">
        <v>154</v>
      </c>
      <c r="B1155" s="2" t="s">
        <v>116</v>
      </c>
      <c r="C1155" s="2" t="s">
        <v>173</v>
      </c>
      <c r="D1155" s="8">
        <f>DATE(2008,11,1)</f>
        <v>39753</v>
      </c>
      <c r="E1155" s="2">
        <v>80.441999999999993</v>
      </c>
      <c r="F1155" s="2" t="s">
        <v>156</v>
      </c>
      <c r="G1155" s="2">
        <v>5.57</v>
      </c>
      <c r="H1155" s="2">
        <v>74.872</v>
      </c>
    </row>
    <row r="1156" spans="1:8">
      <c r="A1156" s="2" t="s">
        <v>154</v>
      </c>
      <c r="B1156" s="2" t="s">
        <v>116</v>
      </c>
      <c r="C1156" s="2" t="s">
        <v>173</v>
      </c>
      <c r="D1156" s="8">
        <f>DATE(2008,12,1)</f>
        <v>39783</v>
      </c>
      <c r="E1156" s="2">
        <v>80.441999999999993</v>
      </c>
      <c r="F1156" s="2" t="s">
        <v>156</v>
      </c>
      <c r="G1156" s="2">
        <v>5.42</v>
      </c>
      <c r="H1156" s="2">
        <v>75.022000000000006</v>
      </c>
    </row>
    <row r="1157" spans="1:8">
      <c r="A1157" s="2" t="s">
        <v>154</v>
      </c>
      <c r="B1157" s="2" t="s">
        <v>116</v>
      </c>
      <c r="C1157" s="2" t="s">
        <v>173</v>
      </c>
      <c r="D1157" s="8">
        <f>DATE(2009,1,1)</f>
        <v>39814</v>
      </c>
      <c r="E1157" s="2">
        <v>80.441999999999993</v>
      </c>
      <c r="F1157" s="2" t="s">
        <v>156</v>
      </c>
      <c r="G1157" s="2">
        <v>5.57</v>
      </c>
      <c r="H1157" s="2">
        <v>74.872</v>
      </c>
    </row>
    <row r="1158" spans="1:8">
      <c r="A1158" s="2" t="s">
        <v>154</v>
      </c>
      <c r="B1158" s="2" t="s">
        <v>116</v>
      </c>
      <c r="C1158" s="2" t="s">
        <v>173</v>
      </c>
      <c r="D1158" s="8">
        <f>DATE(2009,2,1)</f>
        <v>39845</v>
      </c>
      <c r="E1158" s="2">
        <v>80.441999999999993</v>
      </c>
      <c r="F1158" s="2" t="s">
        <v>156</v>
      </c>
      <c r="G1158" s="2">
        <v>4.92</v>
      </c>
      <c r="H1158" s="2">
        <v>75.522000000000006</v>
      </c>
    </row>
    <row r="1159" spans="1:8">
      <c r="A1159" s="2" t="s">
        <v>154</v>
      </c>
      <c r="B1159" s="2" t="s">
        <v>116</v>
      </c>
      <c r="C1159" s="2" t="s">
        <v>173</v>
      </c>
      <c r="D1159" s="8">
        <f>DATE(2009,3,1)</f>
        <v>39873</v>
      </c>
      <c r="E1159" s="2">
        <v>80.441999999999993</v>
      </c>
      <c r="F1159" s="2" t="s">
        <v>156</v>
      </c>
      <c r="G1159" s="2">
        <v>5.72</v>
      </c>
      <c r="H1159" s="2">
        <v>74.721999999999994</v>
      </c>
    </row>
    <row r="1160" spans="1:8">
      <c r="A1160" s="2" t="s">
        <v>154</v>
      </c>
      <c r="B1160" s="2" t="s">
        <v>116</v>
      </c>
      <c r="C1160" s="2" t="s">
        <v>173</v>
      </c>
      <c r="D1160" s="8">
        <f>DATE(2009,4,1)</f>
        <v>39904</v>
      </c>
      <c r="E1160" s="2">
        <v>80.441999999999993</v>
      </c>
      <c r="F1160" s="2" t="s">
        <v>156</v>
      </c>
      <c r="G1160" s="2">
        <v>5.69</v>
      </c>
      <c r="H1160" s="2">
        <v>74.751999999999995</v>
      </c>
    </row>
    <row r="1161" spans="1:8">
      <c r="A1161" s="2" t="s">
        <v>154</v>
      </c>
      <c r="B1161" s="2" t="s">
        <v>116</v>
      </c>
      <c r="C1161" s="2" t="s">
        <v>173</v>
      </c>
      <c r="D1161" s="8">
        <f>DATE(2009,5,1)</f>
        <v>39934</v>
      </c>
      <c r="E1161" s="2">
        <v>80.441999999999993</v>
      </c>
      <c r="F1161" s="2" t="s">
        <v>156</v>
      </c>
      <c r="G1161" s="2">
        <v>4.92</v>
      </c>
      <c r="H1161" s="2">
        <v>75.522000000000006</v>
      </c>
    </row>
    <row r="1162" spans="1:8">
      <c r="A1162" s="2" t="s">
        <v>154</v>
      </c>
      <c r="B1162" s="2" t="s">
        <v>116</v>
      </c>
      <c r="C1162" s="2" t="s">
        <v>173</v>
      </c>
      <c r="D1162" s="8">
        <f>DATE(2009,6,1)</f>
        <v>39965</v>
      </c>
      <c r="E1162" s="2">
        <v>80.441999999999993</v>
      </c>
      <c r="F1162" s="2" t="s">
        <v>156</v>
      </c>
      <c r="G1162" s="2">
        <v>5.57</v>
      </c>
      <c r="H1162" s="2">
        <v>74.872</v>
      </c>
    </row>
    <row r="1163" spans="1:8">
      <c r="A1163" s="2" t="s">
        <v>154</v>
      </c>
      <c r="B1163" s="2" t="s">
        <v>116</v>
      </c>
      <c r="C1163" s="2" t="s">
        <v>173</v>
      </c>
      <c r="D1163" s="8">
        <f>DATE(2009,7,1)</f>
        <v>39995</v>
      </c>
      <c r="E1163" s="2">
        <v>80.441999999999993</v>
      </c>
      <c r="F1163" s="2" t="s">
        <v>156</v>
      </c>
      <c r="G1163" s="2">
        <v>5.63</v>
      </c>
      <c r="H1163" s="2">
        <v>74.811999999999998</v>
      </c>
    </row>
    <row r="1164" spans="1:8">
      <c r="A1164" s="2" t="s">
        <v>154</v>
      </c>
      <c r="B1164" s="2" t="s">
        <v>116</v>
      </c>
      <c r="C1164" s="2" t="s">
        <v>173</v>
      </c>
      <c r="D1164" s="8">
        <f>DATE(2009,8,1)</f>
        <v>40026</v>
      </c>
      <c r="E1164" s="2">
        <v>80.441999999999993</v>
      </c>
      <c r="F1164" s="2" t="s">
        <v>156</v>
      </c>
      <c r="G1164" s="2">
        <v>5.69</v>
      </c>
      <c r="H1164" s="2">
        <v>74.751999999999995</v>
      </c>
    </row>
    <row r="1165" spans="1:8">
      <c r="A1165" s="2" t="s">
        <v>154</v>
      </c>
      <c r="B1165" s="2" t="s">
        <v>116</v>
      </c>
      <c r="C1165" s="2" t="s">
        <v>173</v>
      </c>
      <c r="D1165" s="8">
        <f>DATE(2009,9,1)</f>
        <v>40057</v>
      </c>
      <c r="E1165" s="2">
        <v>80.441999999999993</v>
      </c>
      <c r="F1165" s="2" t="s">
        <v>156</v>
      </c>
      <c r="G1165" s="2">
        <v>5.57</v>
      </c>
      <c r="H1165" s="2">
        <v>74.872</v>
      </c>
    </row>
    <row r="1166" spans="1:8">
      <c r="A1166" s="2" t="s">
        <v>154</v>
      </c>
      <c r="B1166" s="2" t="s">
        <v>116</v>
      </c>
      <c r="C1166" s="2" t="s">
        <v>173</v>
      </c>
      <c r="D1166" s="8">
        <f>DATE(2009,12,1)</f>
        <v>40148</v>
      </c>
      <c r="E1166" s="2">
        <v>80.441999999999993</v>
      </c>
      <c r="F1166" s="2" t="s">
        <v>156</v>
      </c>
      <c r="G1166" s="2">
        <v>4.53</v>
      </c>
      <c r="H1166" s="2">
        <v>75.912000000000006</v>
      </c>
    </row>
    <row r="1167" spans="1:8">
      <c r="A1167" s="2" t="s">
        <v>154</v>
      </c>
      <c r="B1167" s="2" t="s">
        <v>116</v>
      </c>
      <c r="C1167" s="2" t="s">
        <v>173</v>
      </c>
      <c r="D1167" s="8">
        <f>DATE(2010,1,1)</f>
        <v>40179</v>
      </c>
      <c r="E1167" s="2">
        <v>80.441999999999993</v>
      </c>
      <c r="F1167" s="2" t="s">
        <v>156</v>
      </c>
      <c r="G1167" s="2">
        <v>5.05</v>
      </c>
      <c r="H1167" s="2">
        <v>75.391999999999996</v>
      </c>
    </row>
    <row r="1168" spans="1:8">
      <c r="A1168" s="2" t="s">
        <v>154</v>
      </c>
      <c r="B1168" s="2" t="s">
        <v>116</v>
      </c>
      <c r="C1168" s="2" t="s">
        <v>173</v>
      </c>
      <c r="D1168" s="8">
        <f>DATE(2010,2,1)</f>
        <v>40210</v>
      </c>
      <c r="E1168" s="2">
        <v>80.441999999999993</v>
      </c>
      <c r="F1168" s="2" t="s">
        <v>156</v>
      </c>
      <c r="G1168" s="2">
        <v>4.5</v>
      </c>
      <c r="H1168" s="2">
        <v>75.941999999999993</v>
      </c>
    </row>
    <row r="1169" spans="1:8">
      <c r="A1169" s="2" t="s">
        <v>154</v>
      </c>
      <c r="B1169" s="2" t="s">
        <v>116</v>
      </c>
      <c r="C1169" s="2" t="s">
        <v>173</v>
      </c>
      <c r="D1169" s="8">
        <f>DATE(2010,3,1)</f>
        <v>40238</v>
      </c>
      <c r="E1169" s="2">
        <v>80.441999999999993</v>
      </c>
      <c r="F1169" s="2" t="s">
        <v>156</v>
      </c>
      <c r="G1169" s="2">
        <v>5.25</v>
      </c>
      <c r="H1169" s="2">
        <v>75.191999999999993</v>
      </c>
    </row>
    <row r="1170" spans="1:8">
      <c r="A1170" s="2" t="s">
        <v>154</v>
      </c>
      <c r="B1170" s="2" t="s">
        <v>116</v>
      </c>
      <c r="C1170" s="2" t="s">
        <v>173</v>
      </c>
      <c r="D1170" s="8">
        <f>DATE(2010,4,1)</f>
        <v>40269</v>
      </c>
      <c r="E1170" s="2">
        <v>80.441999999999993</v>
      </c>
      <c r="F1170" s="2" t="s">
        <v>156</v>
      </c>
      <c r="G1170" s="2">
        <v>5.2</v>
      </c>
      <c r="H1170" s="2">
        <v>75.242000000000004</v>
      </c>
    </row>
    <row r="1171" spans="1:8">
      <c r="A1171" s="2" t="s">
        <v>154</v>
      </c>
      <c r="B1171" s="2" t="s">
        <v>116</v>
      </c>
      <c r="C1171" s="2" t="s">
        <v>173</v>
      </c>
      <c r="D1171" s="8">
        <f>DATE(2010,5,1)</f>
        <v>40299</v>
      </c>
      <c r="E1171" s="2">
        <v>80.441999999999993</v>
      </c>
      <c r="F1171" s="2" t="s">
        <v>156</v>
      </c>
      <c r="G1171" s="2">
        <v>5.3</v>
      </c>
      <c r="H1171" s="2">
        <v>75.141999999999996</v>
      </c>
    </row>
    <row r="1172" spans="1:8">
      <c r="A1172" s="2" t="s">
        <v>154</v>
      </c>
      <c r="B1172" s="2" t="s">
        <v>116</v>
      </c>
      <c r="C1172" s="2" t="s">
        <v>173</v>
      </c>
      <c r="D1172" s="8">
        <f>DATE(2010,6,1)</f>
        <v>40330</v>
      </c>
      <c r="E1172" s="2">
        <v>80.441999999999993</v>
      </c>
      <c r="F1172" s="2" t="s">
        <v>156</v>
      </c>
      <c r="G1172" s="2">
        <v>5.3</v>
      </c>
      <c r="H1172" s="2">
        <v>75.141999999999996</v>
      </c>
    </row>
    <row r="1173" spans="1:8">
      <c r="A1173" s="2" t="s">
        <v>154</v>
      </c>
      <c r="B1173" s="2" t="s">
        <v>116</v>
      </c>
      <c r="C1173" s="2" t="s">
        <v>173</v>
      </c>
      <c r="D1173" s="8">
        <f>DATE(2010,7,1)</f>
        <v>40360</v>
      </c>
      <c r="E1173" s="2">
        <v>80.441999999999993</v>
      </c>
      <c r="F1173" s="2" t="s">
        <v>156</v>
      </c>
      <c r="G1173" s="2">
        <v>5.2</v>
      </c>
      <c r="H1173" s="2">
        <v>75.242000000000004</v>
      </c>
    </row>
    <row r="1174" spans="1:8">
      <c r="A1174" s="2" t="s">
        <v>154</v>
      </c>
      <c r="B1174" s="2" t="s">
        <v>116</v>
      </c>
      <c r="C1174" s="2" t="s">
        <v>173</v>
      </c>
      <c r="D1174" s="8">
        <f>DATE(2010,8,1)</f>
        <v>40391</v>
      </c>
      <c r="E1174" s="2">
        <v>80.441999999999993</v>
      </c>
      <c r="F1174" s="2" t="s">
        <v>156</v>
      </c>
      <c r="G1174" s="2">
        <v>4.9000000000000004</v>
      </c>
      <c r="H1174" s="2">
        <v>75.542000000000002</v>
      </c>
    </row>
    <row r="1175" spans="1:8">
      <c r="A1175" s="2" t="s">
        <v>154</v>
      </c>
      <c r="B1175" s="2" t="s">
        <v>116</v>
      </c>
      <c r="C1175" s="2" t="s">
        <v>173</v>
      </c>
      <c r="D1175" s="8">
        <f>DATE(2010,10,1)</f>
        <v>40452</v>
      </c>
      <c r="E1175" s="2">
        <v>80.441999999999993</v>
      </c>
      <c r="F1175" s="2" t="s">
        <v>156</v>
      </c>
      <c r="G1175" s="2">
        <v>5.0999999999999996</v>
      </c>
      <c r="H1175" s="2">
        <v>75.341999999999999</v>
      </c>
    </row>
    <row r="1176" spans="1:8">
      <c r="A1176" s="2" t="s">
        <v>154</v>
      </c>
      <c r="B1176" s="2" t="s">
        <v>116</v>
      </c>
      <c r="C1176" s="2" t="s">
        <v>173</v>
      </c>
      <c r="D1176" s="8">
        <f>DATE(2010,11,1)</f>
        <v>40483</v>
      </c>
      <c r="E1176" s="2">
        <v>80.441999999999993</v>
      </c>
      <c r="F1176" s="2" t="s">
        <v>156</v>
      </c>
      <c r="G1176" s="2">
        <v>5.2</v>
      </c>
      <c r="H1176" s="2">
        <v>75.242000000000004</v>
      </c>
    </row>
    <row r="1177" spans="1:8">
      <c r="A1177" s="2" t="s">
        <v>154</v>
      </c>
      <c r="B1177" s="2" t="s">
        <v>116</v>
      </c>
      <c r="C1177" s="2" t="s">
        <v>173</v>
      </c>
      <c r="D1177" s="8">
        <f>DATE(2010,12,1)</f>
        <v>40513</v>
      </c>
      <c r="E1177" s="2">
        <v>80.441999999999993</v>
      </c>
      <c r="F1177" s="2" t="s">
        <v>156</v>
      </c>
      <c r="G1177" s="2">
        <v>5.01</v>
      </c>
      <c r="H1177" s="2">
        <v>75.432000000000002</v>
      </c>
    </row>
    <row r="1178" spans="1:8">
      <c r="A1178" s="2" t="s">
        <v>154</v>
      </c>
      <c r="B1178" s="2" t="s">
        <v>116</v>
      </c>
      <c r="C1178" s="2" t="s">
        <v>173</v>
      </c>
      <c r="D1178" s="8">
        <f>DATE(2011,1,1)</f>
        <v>40544</v>
      </c>
      <c r="E1178" s="2">
        <v>80.441999999999993</v>
      </c>
      <c r="F1178" s="2" t="s">
        <v>156</v>
      </c>
      <c r="G1178" s="2">
        <v>4.7</v>
      </c>
      <c r="H1178" s="2">
        <v>75.742000000000004</v>
      </c>
    </row>
    <row r="1179" spans="1:8">
      <c r="A1179" s="2" t="s">
        <v>154</v>
      </c>
      <c r="B1179" s="2" t="s">
        <v>116</v>
      </c>
      <c r="C1179" s="2" t="s">
        <v>173</v>
      </c>
      <c r="D1179" s="8">
        <f>DATE(2011,2,1)</f>
        <v>40575</v>
      </c>
      <c r="E1179" s="2">
        <v>80.441999999999993</v>
      </c>
      <c r="F1179" s="2" t="s">
        <v>156</v>
      </c>
      <c r="G1179" s="2">
        <v>5</v>
      </c>
      <c r="H1179" s="2">
        <v>75.441999999999993</v>
      </c>
    </row>
    <row r="1180" spans="1:8">
      <c r="A1180" s="2" t="s">
        <v>154</v>
      </c>
      <c r="B1180" s="2" t="s">
        <v>116</v>
      </c>
      <c r="C1180" s="2" t="s">
        <v>173</v>
      </c>
      <c r="D1180" s="8">
        <f>DATE(2011,3,1)</f>
        <v>40603</v>
      </c>
      <c r="E1180" s="2">
        <v>80.441999999999993</v>
      </c>
      <c r="F1180" s="2" t="s">
        <v>156</v>
      </c>
      <c r="G1180" s="2">
        <v>5.0999999999999996</v>
      </c>
      <c r="H1180" s="2">
        <v>75.341999999999999</v>
      </c>
    </row>
    <row r="1181" spans="1:8">
      <c r="A1181" s="2" t="s">
        <v>154</v>
      </c>
      <c r="B1181" s="2" t="s">
        <v>116</v>
      </c>
      <c r="C1181" s="2" t="s">
        <v>173</v>
      </c>
      <c r="D1181" s="8">
        <f>DATE(2011,4,1)</f>
        <v>40634</v>
      </c>
      <c r="E1181" s="2">
        <v>80.441999999999993</v>
      </c>
      <c r="F1181" s="2" t="s">
        <v>156</v>
      </c>
      <c r="G1181" s="2">
        <v>5.0999999999999996</v>
      </c>
      <c r="H1181" s="2">
        <v>75.341999999999999</v>
      </c>
    </row>
    <row r="1182" spans="1:8">
      <c r="A1182" s="2" t="s">
        <v>154</v>
      </c>
      <c r="B1182" s="2" t="s">
        <v>116</v>
      </c>
      <c r="C1182" s="2" t="s">
        <v>173</v>
      </c>
      <c r="D1182" s="8">
        <f>DATE(2011,5,1)</f>
        <v>40664</v>
      </c>
      <c r="E1182" s="2">
        <v>80.441999999999993</v>
      </c>
      <c r="F1182" s="2" t="s">
        <v>156</v>
      </c>
      <c r="G1182" s="2">
        <v>5.4</v>
      </c>
      <c r="H1182" s="2">
        <v>75.042000000000002</v>
      </c>
    </row>
    <row r="1183" spans="1:8">
      <c r="A1183" s="2" t="s">
        <v>154</v>
      </c>
      <c r="B1183" s="2" t="s">
        <v>116</v>
      </c>
      <c r="C1183" s="2" t="s">
        <v>173</v>
      </c>
      <c r="D1183" s="8">
        <f>DATE(2011,6,1)</f>
        <v>40695</v>
      </c>
      <c r="E1183" s="2">
        <v>80.441999999999993</v>
      </c>
      <c r="F1183" s="2" t="s">
        <v>156</v>
      </c>
      <c r="G1183" s="2">
        <v>5.35</v>
      </c>
      <c r="H1183" s="2">
        <v>75.091999999999999</v>
      </c>
    </row>
    <row r="1184" spans="1:8">
      <c r="A1184" s="2" t="s">
        <v>154</v>
      </c>
      <c r="B1184" s="2" t="s">
        <v>116</v>
      </c>
      <c r="C1184" s="2" t="s">
        <v>173</v>
      </c>
      <c r="D1184" s="8">
        <f>DATE(2011,7,1)</f>
        <v>40725</v>
      </c>
      <c r="E1184" s="2">
        <v>80.441999999999993</v>
      </c>
      <c r="F1184" s="2" t="s">
        <v>156</v>
      </c>
      <c r="G1184" s="2">
        <v>5.3</v>
      </c>
      <c r="H1184" s="2">
        <v>75.141999999999996</v>
      </c>
    </row>
    <row r="1185" spans="1:8">
      <c r="A1185" s="2" t="s">
        <v>154</v>
      </c>
      <c r="B1185" s="2" t="s">
        <v>116</v>
      </c>
      <c r="C1185" s="2" t="s">
        <v>173</v>
      </c>
      <c r="D1185" s="8">
        <f>DATE(2011,8,1)</f>
        <v>40756</v>
      </c>
      <c r="E1185" s="2">
        <v>80.441999999999993</v>
      </c>
      <c r="F1185" s="2" t="s">
        <v>156</v>
      </c>
      <c r="G1185" s="2">
        <v>5</v>
      </c>
      <c r="H1185" s="2">
        <v>75.441999999999993</v>
      </c>
    </row>
    <row r="1186" spans="1:8">
      <c r="A1186" s="2" t="s">
        <v>154</v>
      </c>
      <c r="B1186" s="2" t="s">
        <v>116</v>
      </c>
      <c r="C1186" s="2" t="s">
        <v>173</v>
      </c>
      <c r="D1186" s="8">
        <f>DATE(2011,9,1)</f>
        <v>40787</v>
      </c>
      <c r="E1186" s="2">
        <v>80.441999999999993</v>
      </c>
      <c r="F1186" s="2" t="s">
        <v>156</v>
      </c>
      <c r="G1186" s="2">
        <v>4.8</v>
      </c>
      <c r="H1186" s="2">
        <v>75.641999999999996</v>
      </c>
    </row>
    <row r="1187" spans="1:8">
      <c r="A1187" s="2" t="s">
        <v>154</v>
      </c>
      <c r="B1187" s="2" t="s">
        <v>116</v>
      </c>
      <c r="C1187" s="2" t="s">
        <v>173</v>
      </c>
      <c r="D1187" s="8">
        <f>DATE(2011,10,1)</f>
        <v>40817</v>
      </c>
      <c r="E1187" s="2">
        <v>80.441999999999993</v>
      </c>
      <c r="F1187" s="2" t="s">
        <v>156</v>
      </c>
      <c r="G1187" s="2">
        <v>5</v>
      </c>
      <c r="H1187" s="2">
        <v>75.441999999999993</v>
      </c>
    </row>
    <row r="1188" spans="1:8">
      <c r="A1188" s="2" t="s">
        <v>154</v>
      </c>
      <c r="B1188" s="2" t="s">
        <v>116</v>
      </c>
      <c r="C1188" s="2" t="s">
        <v>173</v>
      </c>
      <c r="D1188" s="8">
        <f>DATE(2011,11,1)</f>
        <v>40848</v>
      </c>
      <c r="E1188" s="2">
        <v>80.441999999999993</v>
      </c>
      <c r="F1188" s="2" t="s">
        <v>156</v>
      </c>
      <c r="G1188" s="2">
        <v>4.9000000000000004</v>
      </c>
      <c r="H1188" s="2">
        <v>75.542000000000002</v>
      </c>
    </row>
    <row r="1189" spans="1:8">
      <c r="A1189" s="2" t="s">
        <v>154</v>
      </c>
      <c r="B1189" s="2" t="s">
        <v>116</v>
      </c>
      <c r="C1189" s="2" t="s">
        <v>173</v>
      </c>
      <c r="D1189" s="8">
        <f>DATE(2011,12,1)</f>
        <v>40878</v>
      </c>
      <c r="E1189" s="2">
        <v>80.441999999999993</v>
      </c>
      <c r="F1189" s="2" t="s">
        <v>156</v>
      </c>
      <c r="G1189" s="2">
        <v>5</v>
      </c>
      <c r="H1189" s="2">
        <v>75.441999999999993</v>
      </c>
    </row>
    <row r="1190" spans="1:8">
      <c r="A1190" s="2" t="s">
        <v>154</v>
      </c>
      <c r="B1190" s="2" t="s">
        <v>116</v>
      </c>
      <c r="C1190" s="2" t="s">
        <v>173</v>
      </c>
      <c r="D1190" s="8">
        <f>DATE(2012,1,1)</f>
        <v>40909</v>
      </c>
      <c r="E1190" s="2">
        <v>80.441999999999993</v>
      </c>
      <c r="F1190" s="2" t="s">
        <v>156</v>
      </c>
      <c r="G1190" s="2">
        <v>5.05</v>
      </c>
      <c r="H1190" s="2">
        <v>75.391999999999996</v>
      </c>
    </row>
    <row r="1191" spans="1:8">
      <c r="A1191" s="2" t="s">
        <v>154</v>
      </c>
      <c r="B1191" s="2" t="s">
        <v>116</v>
      </c>
      <c r="C1191" s="2" t="s">
        <v>173</v>
      </c>
      <c r="D1191" s="8">
        <f>DATE(2012,2,1)</f>
        <v>40940</v>
      </c>
      <c r="E1191" s="2">
        <v>80.441999999999993</v>
      </c>
      <c r="F1191" s="2" t="s">
        <v>156</v>
      </c>
      <c r="G1191" s="2">
        <v>5.15</v>
      </c>
      <c r="H1191" s="2">
        <v>75.292000000000002</v>
      </c>
    </row>
    <row r="1192" spans="1:8">
      <c r="A1192" s="2" t="s">
        <v>154</v>
      </c>
      <c r="B1192" s="2" t="s">
        <v>116</v>
      </c>
      <c r="C1192" s="2" t="s">
        <v>173</v>
      </c>
      <c r="D1192" s="8">
        <f>DATE(2012,3,1)</f>
        <v>40969</v>
      </c>
      <c r="E1192" s="2">
        <v>80.441999999999993</v>
      </c>
      <c r="F1192" s="2" t="s">
        <v>156</v>
      </c>
      <c r="G1192" s="2">
        <v>5.25</v>
      </c>
      <c r="H1192" s="2">
        <v>75.191999999999993</v>
      </c>
    </row>
    <row r="1193" spans="1:8">
      <c r="A1193" s="2" t="s">
        <v>154</v>
      </c>
      <c r="B1193" s="2" t="s">
        <v>116</v>
      </c>
      <c r="C1193" s="2" t="s">
        <v>173</v>
      </c>
      <c r="D1193" s="8">
        <f>DATE(2012,4,1)</f>
        <v>41000</v>
      </c>
      <c r="E1193" s="2">
        <v>80.441999999999993</v>
      </c>
      <c r="F1193" s="2" t="s">
        <v>156</v>
      </c>
      <c r="G1193" s="2">
        <v>6</v>
      </c>
      <c r="H1193" s="2">
        <v>74.441999999999993</v>
      </c>
    </row>
    <row r="1194" spans="1:8">
      <c r="A1194" s="2" t="s">
        <v>154</v>
      </c>
      <c r="B1194" s="2" t="s">
        <v>116</v>
      </c>
      <c r="C1194" s="2" t="s">
        <v>173</v>
      </c>
      <c r="D1194" s="8">
        <f>DATE(2012,5,1)</f>
        <v>41030</v>
      </c>
      <c r="E1194" s="2">
        <v>80.441999999999993</v>
      </c>
      <c r="F1194" s="2" t="s">
        <v>156</v>
      </c>
      <c r="G1194" s="2">
        <v>6.05</v>
      </c>
      <c r="H1194" s="2">
        <v>74.391999999999996</v>
      </c>
    </row>
    <row r="1195" spans="1:8">
      <c r="A1195" s="2" t="s">
        <v>154</v>
      </c>
      <c r="B1195" s="2" t="s">
        <v>116</v>
      </c>
      <c r="C1195" s="2" t="s">
        <v>173</v>
      </c>
      <c r="D1195" s="8">
        <f>DATE(2012,6,1)</f>
        <v>41061</v>
      </c>
      <c r="E1195" s="2">
        <v>80.441999999999993</v>
      </c>
      <c r="F1195" s="2" t="s">
        <v>156</v>
      </c>
      <c r="G1195" s="2">
        <v>5.9</v>
      </c>
      <c r="H1195" s="2">
        <v>74.542000000000002</v>
      </c>
    </row>
    <row r="1196" spans="1:8">
      <c r="A1196" s="2" t="s">
        <v>154</v>
      </c>
      <c r="B1196" s="2" t="s">
        <v>116</v>
      </c>
      <c r="C1196" s="2" t="s">
        <v>173</v>
      </c>
      <c r="D1196" s="8">
        <f>DATE(2012,7,1)</f>
        <v>41091</v>
      </c>
      <c r="E1196" s="2">
        <v>80.441999999999993</v>
      </c>
      <c r="F1196" s="2" t="s">
        <v>156</v>
      </c>
      <c r="G1196" s="2">
        <v>5.7</v>
      </c>
      <c r="H1196" s="2">
        <v>74.742000000000004</v>
      </c>
    </row>
    <row r="1197" spans="1:8">
      <c r="A1197" s="2" t="s">
        <v>154</v>
      </c>
      <c r="B1197" s="2" t="s">
        <v>116</v>
      </c>
      <c r="C1197" s="2" t="s">
        <v>173</v>
      </c>
      <c r="D1197" s="8">
        <f>DATE(2012,8,1)</f>
        <v>41122</v>
      </c>
      <c r="E1197" s="2">
        <v>80.441999999999993</v>
      </c>
      <c r="F1197" s="2" t="s">
        <v>156</v>
      </c>
      <c r="G1197" s="2">
        <v>5.4</v>
      </c>
      <c r="H1197" s="2">
        <v>75.042000000000002</v>
      </c>
    </row>
    <row r="1198" spans="1:8">
      <c r="A1198" s="2" t="s">
        <v>154</v>
      </c>
      <c r="B1198" s="2" t="s">
        <v>116</v>
      </c>
      <c r="C1198" s="2" t="s">
        <v>173</v>
      </c>
      <c r="D1198" s="8">
        <f>DATE(2012,9,1)</f>
        <v>41153</v>
      </c>
      <c r="E1198" s="2">
        <v>80.441999999999993</v>
      </c>
      <c r="F1198" s="2" t="s">
        <v>156</v>
      </c>
      <c r="G1198" s="2">
        <v>5.4</v>
      </c>
      <c r="H1198" s="2">
        <v>75.042000000000002</v>
      </c>
    </row>
    <row r="1199" spans="1:8">
      <c r="A1199" s="2" t="s">
        <v>154</v>
      </c>
      <c r="B1199" s="2" t="s">
        <v>116</v>
      </c>
      <c r="C1199" s="2" t="s">
        <v>173</v>
      </c>
      <c r="D1199" s="8">
        <f>DATE(2012,10,1)</f>
        <v>41183</v>
      </c>
      <c r="E1199" s="2">
        <v>80.441999999999993</v>
      </c>
      <c r="F1199" s="2" t="s">
        <v>156</v>
      </c>
      <c r="G1199" s="2">
        <v>5.5</v>
      </c>
      <c r="H1199" s="2">
        <v>74.941999999999993</v>
      </c>
    </row>
    <row r="1200" spans="1:8">
      <c r="A1200" s="2" t="s">
        <v>154</v>
      </c>
      <c r="B1200" s="2" t="s">
        <v>116</v>
      </c>
      <c r="C1200" s="2" t="s">
        <v>173</v>
      </c>
      <c r="D1200" s="8">
        <f>DATE(2012,11,1)</f>
        <v>41214</v>
      </c>
      <c r="E1200" s="2">
        <v>80.441999999999993</v>
      </c>
      <c r="F1200" s="2" t="s">
        <v>156</v>
      </c>
      <c r="G1200" s="2">
        <v>5.8</v>
      </c>
      <c r="H1200" s="2">
        <v>74.641999999999996</v>
      </c>
    </row>
    <row r="1201" spans="1:8">
      <c r="A1201" s="2" t="s">
        <v>154</v>
      </c>
      <c r="B1201" s="2" t="s">
        <v>116</v>
      </c>
      <c r="C1201" s="2" t="s">
        <v>173</v>
      </c>
      <c r="D1201" s="8">
        <f>DATE(2012,12,1)</f>
        <v>41244</v>
      </c>
      <c r="E1201" s="2">
        <v>80.441999999999993</v>
      </c>
      <c r="F1201" s="2" t="s">
        <v>156</v>
      </c>
      <c r="G1201" s="2">
        <v>4.9000000000000004</v>
      </c>
      <c r="H1201" s="2">
        <v>75.542000000000002</v>
      </c>
    </row>
    <row r="1202" spans="1:8">
      <c r="A1202" s="2" t="s">
        <v>154</v>
      </c>
      <c r="B1202" s="2" t="s">
        <v>116</v>
      </c>
      <c r="C1202" s="2" t="s">
        <v>173</v>
      </c>
      <c r="D1202" s="8">
        <f>DATE(2013,1,7)</f>
        <v>41281</v>
      </c>
      <c r="E1202" s="2">
        <v>80.441999999999993</v>
      </c>
      <c r="F1202" s="2" t="s">
        <v>156</v>
      </c>
      <c r="G1202" s="2">
        <v>4.87</v>
      </c>
      <c r="H1202" s="2">
        <v>75.572000000000003</v>
      </c>
    </row>
    <row r="1203" spans="1:8">
      <c r="A1203" s="2" t="s">
        <v>154</v>
      </c>
      <c r="B1203" s="2" t="s">
        <v>116</v>
      </c>
      <c r="C1203" s="2" t="s">
        <v>173</v>
      </c>
      <c r="D1203" s="8">
        <f>DATE(2013,2,1)</f>
        <v>41306</v>
      </c>
      <c r="E1203" s="2">
        <v>80.441999999999993</v>
      </c>
      <c r="F1203" s="2" t="s">
        <v>156</v>
      </c>
      <c r="G1203" s="2">
        <v>5.2</v>
      </c>
      <c r="H1203" s="2">
        <v>75.242000000000004</v>
      </c>
    </row>
    <row r="1204" spans="1:8">
      <c r="A1204" s="2" t="s">
        <v>154</v>
      </c>
      <c r="B1204" s="2" t="s">
        <v>116</v>
      </c>
      <c r="C1204" s="2" t="s">
        <v>173</v>
      </c>
      <c r="D1204" s="8">
        <f>DATE(2013,3,1)</f>
        <v>41334</v>
      </c>
      <c r="E1204" s="2">
        <v>80.441999999999993</v>
      </c>
      <c r="F1204" s="2" t="s">
        <v>156</v>
      </c>
      <c r="G1204" s="2">
        <v>5.2</v>
      </c>
      <c r="H1204" s="2">
        <v>75.242000000000004</v>
      </c>
    </row>
    <row r="1205" spans="1:8">
      <c r="A1205" s="2" t="s">
        <v>154</v>
      </c>
      <c r="B1205" s="2" t="s">
        <v>116</v>
      </c>
      <c r="C1205" s="2" t="s">
        <v>173</v>
      </c>
      <c r="D1205" s="8">
        <f>DATE(2013,4,1)</f>
        <v>41365</v>
      </c>
      <c r="E1205" s="2">
        <v>80.441999999999993</v>
      </c>
      <c r="F1205" s="2" t="s">
        <v>156</v>
      </c>
      <c r="G1205" s="2">
        <v>4.9000000000000004</v>
      </c>
      <c r="H1205" s="2">
        <v>75.542000000000002</v>
      </c>
    </row>
    <row r="1206" spans="1:8">
      <c r="A1206" s="2" t="s">
        <v>154</v>
      </c>
      <c r="B1206" s="2" t="s">
        <v>116</v>
      </c>
      <c r="C1206" s="2" t="s">
        <v>173</v>
      </c>
      <c r="D1206" s="8">
        <f>DATE(2013,5,1)</f>
        <v>41395</v>
      </c>
      <c r="E1206" s="2">
        <v>80.441999999999993</v>
      </c>
      <c r="F1206" s="2" t="s">
        <v>156</v>
      </c>
      <c r="G1206" s="2">
        <v>4.8499999999999996</v>
      </c>
      <c r="H1206" s="2">
        <v>75.591999999999999</v>
      </c>
    </row>
    <row r="1207" spans="1:8">
      <c r="A1207" s="2" t="s">
        <v>154</v>
      </c>
      <c r="B1207" s="2" t="s">
        <v>116</v>
      </c>
      <c r="C1207" s="2" t="s">
        <v>173</v>
      </c>
      <c r="D1207" s="8">
        <f>DATE(2013,6,3)</f>
        <v>41428</v>
      </c>
      <c r="E1207" s="2">
        <v>80.441999999999993</v>
      </c>
      <c r="F1207" s="2" t="s">
        <v>156</v>
      </c>
      <c r="G1207" s="2">
        <v>4.9000000000000004</v>
      </c>
      <c r="H1207" s="2">
        <v>75.542000000000002</v>
      </c>
    </row>
    <row r="1208" spans="1:8">
      <c r="A1208" s="2" t="s">
        <v>154</v>
      </c>
      <c r="B1208" s="2" t="s">
        <v>116</v>
      </c>
      <c r="C1208" s="2" t="s">
        <v>173</v>
      </c>
      <c r="D1208" s="8">
        <f>DATE(2013,7,1)</f>
        <v>41456</v>
      </c>
      <c r="E1208" s="2">
        <v>80.441999999999993</v>
      </c>
      <c r="F1208" s="2" t="s">
        <v>156</v>
      </c>
      <c r="G1208" s="2">
        <v>4.8</v>
      </c>
      <c r="H1208" s="2">
        <v>75.641999999999996</v>
      </c>
    </row>
    <row r="1209" spans="1:8">
      <c r="A1209" s="2" t="s">
        <v>154</v>
      </c>
      <c r="B1209" s="2" t="s">
        <v>116</v>
      </c>
      <c r="C1209" s="2" t="s">
        <v>173</v>
      </c>
      <c r="D1209" s="8">
        <f>DATE(2013,8,1)</f>
        <v>41487</v>
      </c>
      <c r="E1209" s="2">
        <v>80.441999999999993</v>
      </c>
      <c r="F1209" s="2" t="s">
        <v>156</v>
      </c>
      <c r="G1209" s="2">
        <v>4.9000000000000004</v>
      </c>
      <c r="H1209" s="2">
        <v>75.542000000000002</v>
      </c>
    </row>
    <row r="1210" spans="1:8">
      <c r="A1210" s="2" t="s">
        <v>154</v>
      </c>
      <c r="B1210" s="2" t="s">
        <v>116</v>
      </c>
      <c r="C1210" s="2" t="s">
        <v>173</v>
      </c>
      <c r="D1210" s="8">
        <f>DATE(2013,9,2)</f>
        <v>41519</v>
      </c>
      <c r="E1210" s="2">
        <v>80.441999999999993</v>
      </c>
      <c r="F1210" s="2" t="s">
        <v>156</v>
      </c>
      <c r="G1210" s="2">
        <v>4.8</v>
      </c>
      <c r="H1210" s="2">
        <v>75.641999999999996</v>
      </c>
    </row>
    <row r="1211" spans="1:8">
      <c r="A1211" s="2" t="s">
        <v>154</v>
      </c>
      <c r="B1211" s="2" t="s">
        <v>116</v>
      </c>
      <c r="C1211" s="2" t="s">
        <v>173</v>
      </c>
      <c r="D1211" s="8">
        <f>DATE(2013,10,1)</f>
        <v>41548</v>
      </c>
      <c r="E1211" s="2">
        <v>80.441999999999993</v>
      </c>
      <c r="F1211" s="2" t="s">
        <v>156</v>
      </c>
      <c r="G1211" s="2">
        <v>4.9000000000000004</v>
      </c>
      <c r="H1211" s="2">
        <v>75.542000000000002</v>
      </c>
    </row>
    <row r="1212" spans="1:8">
      <c r="A1212" s="2" t="s">
        <v>154</v>
      </c>
      <c r="B1212" s="2" t="s">
        <v>116</v>
      </c>
      <c r="C1212" s="2" t="s">
        <v>173</v>
      </c>
      <c r="D1212" s="8">
        <f>DATE(2013,11,4)</f>
        <v>41582</v>
      </c>
      <c r="E1212" s="2">
        <v>80.441999999999993</v>
      </c>
      <c r="F1212" s="2" t="s">
        <v>156</v>
      </c>
      <c r="G1212" s="2">
        <v>5.0999999999999996</v>
      </c>
      <c r="H1212" s="2">
        <v>75.341999999999999</v>
      </c>
    </row>
    <row r="1213" spans="1:8">
      <c r="A1213" s="2" t="s">
        <v>154</v>
      </c>
      <c r="B1213" s="2" t="s">
        <v>116</v>
      </c>
      <c r="C1213" s="2" t="s">
        <v>173</v>
      </c>
      <c r="D1213" s="8">
        <f>DATE(2013,12,2)</f>
        <v>41610</v>
      </c>
      <c r="E1213" s="2">
        <v>80.441999999999993</v>
      </c>
      <c r="F1213" s="2" t="s">
        <v>156</v>
      </c>
      <c r="G1213" s="2">
        <v>5.2</v>
      </c>
      <c r="H1213" s="2">
        <v>75.242000000000004</v>
      </c>
    </row>
    <row r="1214" spans="1:8">
      <c r="A1214" s="2" t="s">
        <v>154</v>
      </c>
      <c r="B1214" s="2" t="s">
        <v>116</v>
      </c>
      <c r="C1214" s="2" t="s">
        <v>173</v>
      </c>
      <c r="D1214" s="8">
        <f>DATE(2014,1,1)</f>
        <v>41640</v>
      </c>
      <c r="E1214" s="2">
        <v>80.441999999999993</v>
      </c>
      <c r="F1214" s="2" t="s">
        <v>156</v>
      </c>
      <c r="G1214" s="2">
        <v>5.0999999999999996</v>
      </c>
      <c r="H1214" s="2">
        <v>75.341999999999999</v>
      </c>
    </row>
    <row r="1215" spans="1:8">
      <c r="A1215" s="2" t="s">
        <v>154</v>
      </c>
      <c r="B1215" s="2" t="s">
        <v>116</v>
      </c>
      <c r="C1215" s="2" t="s">
        <v>173</v>
      </c>
      <c r="D1215" s="8">
        <f>DATE(2014,2,1)</f>
        <v>41671</v>
      </c>
      <c r="E1215" s="2">
        <v>80.441999999999993</v>
      </c>
      <c r="F1215" s="2" t="s">
        <v>156</v>
      </c>
      <c r="G1215" s="2">
        <v>5.2</v>
      </c>
      <c r="H1215" s="2">
        <v>75.242000000000004</v>
      </c>
    </row>
    <row r="1216" spans="1:8">
      <c r="A1216" s="2" t="s">
        <v>154</v>
      </c>
      <c r="B1216" s="2" t="s">
        <v>116</v>
      </c>
      <c r="C1216" s="2" t="s">
        <v>173</v>
      </c>
      <c r="D1216" s="8">
        <f>DATE(2014,3,1)</f>
        <v>41699</v>
      </c>
      <c r="E1216" s="2">
        <v>80.441999999999993</v>
      </c>
      <c r="F1216" s="2" t="s">
        <v>156</v>
      </c>
      <c r="G1216" s="2">
        <v>5</v>
      </c>
      <c r="H1216" s="2">
        <v>75.441999999999993</v>
      </c>
    </row>
    <row r="1217" spans="1:8">
      <c r="A1217" s="2" t="s">
        <v>154</v>
      </c>
      <c r="B1217" s="2" t="s">
        <v>116</v>
      </c>
      <c r="C1217" s="2" t="s">
        <v>173</v>
      </c>
      <c r="D1217" s="8">
        <f>DATE(2014,4,1)</f>
        <v>41730</v>
      </c>
      <c r="E1217" s="2">
        <v>80.441999999999993</v>
      </c>
      <c r="F1217" s="2" t="s">
        <v>156</v>
      </c>
      <c r="G1217" s="2">
        <v>5.0999999999999996</v>
      </c>
      <c r="H1217" s="2">
        <v>75.341999999999999</v>
      </c>
    </row>
    <row r="1218" spans="1:8">
      <c r="A1218" s="2" t="s">
        <v>154</v>
      </c>
      <c r="B1218" s="2" t="s">
        <v>116</v>
      </c>
      <c r="C1218" s="2" t="s">
        <v>173</v>
      </c>
      <c r="D1218" s="8">
        <f>DATE(2014,5,1)</f>
        <v>41760</v>
      </c>
      <c r="E1218" s="2">
        <v>80.441999999999993</v>
      </c>
      <c r="F1218" s="2" t="s">
        <v>156</v>
      </c>
      <c r="G1218" s="2">
        <v>5.2</v>
      </c>
      <c r="H1218" s="2">
        <v>75.242000000000004</v>
      </c>
    </row>
    <row r="1219" spans="1:8">
      <c r="A1219" s="2" t="s">
        <v>154</v>
      </c>
      <c r="B1219" s="2" t="s">
        <v>116</v>
      </c>
      <c r="C1219" s="2" t="s">
        <v>173</v>
      </c>
      <c r="D1219" s="8">
        <f>DATE(2014,6,17)</f>
        <v>41807</v>
      </c>
      <c r="E1219" s="2">
        <v>80.441999999999993</v>
      </c>
      <c r="F1219" s="2" t="s">
        <v>156</v>
      </c>
      <c r="G1219" s="2">
        <v>4.9000000000000004</v>
      </c>
      <c r="H1219" s="2">
        <v>75.542000000000002</v>
      </c>
    </row>
    <row r="1220" spans="1:8">
      <c r="A1220" s="2" t="s">
        <v>154</v>
      </c>
      <c r="B1220" s="2" t="s">
        <v>116</v>
      </c>
      <c r="C1220" s="2" t="s">
        <v>173</v>
      </c>
      <c r="D1220" s="8">
        <f>DATE(2014,7,1)</f>
        <v>41821</v>
      </c>
      <c r="E1220" s="2">
        <v>80.441999999999993</v>
      </c>
      <c r="F1220" s="2" t="s">
        <v>156</v>
      </c>
      <c r="G1220" s="2">
        <v>5.3</v>
      </c>
      <c r="H1220" s="2">
        <v>75.141999999999996</v>
      </c>
    </row>
    <row r="1221" spans="1:8">
      <c r="A1221" s="2" t="s">
        <v>154</v>
      </c>
      <c r="B1221" s="2" t="s">
        <v>116</v>
      </c>
      <c r="C1221" s="2" t="s">
        <v>173</v>
      </c>
      <c r="D1221" s="8">
        <f>DATE(2014,8,1)</f>
        <v>41852</v>
      </c>
      <c r="E1221" s="2">
        <v>80.441999999999993</v>
      </c>
      <c r="F1221" s="2" t="s">
        <v>156</v>
      </c>
      <c r="G1221" s="2">
        <v>4.95</v>
      </c>
      <c r="H1221" s="2">
        <v>75.492000000000004</v>
      </c>
    </row>
    <row r="1222" spans="1:8">
      <c r="A1222" s="2" t="s">
        <v>154</v>
      </c>
      <c r="B1222" s="2" t="s">
        <v>116</v>
      </c>
      <c r="C1222" s="2" t="s">
        <v>173</v>
      </c>
      <c r="D1222" s="8">
        <f>DATE(2014,9,1)</f>
        <v>41883</v>
      </c>
      <c r="E1222" s="2">
        <v>80.441999999999993</v>
      </c>
      <c r="F1222" s="2" t="s">
        <v>156</v>
      </c>
      <c r="G1222" s="2">
        <v>5</v>
      </c>
      <c r="H1222" s="2">
        <v>75.441999999999993</v>
      </c>
    </row>
    <row r="1223" spans="1:8">
      <c r="A1223" s="2" t="s">
        <v>154</v>
      </c>
      <c r="B1223" s="2" t="s">
        <v>116</v>
      </c>
      <c r="C1223" s="2" t="s">
        <v>173</v>
      </c>
      <c r="D1223" s="8">
        <f>DATE(2014,10,1)</f>
        <v>41913</v>
      </c>
      <c r="E1223" s="2">
        <v>80.441999999999993</v>
      </c>
      <c r="F1223" s="2" t="s">
        <v>156</v>
      </c>
      <c r="G1223" s="2">
        <v>5.0999999999999996</v>
      </c>
      <c r="H1223" s="2">
        <v>75.341999999999999</v>
      </c>
    </row>
    <row r="1224" spans="1:8">
      <c r="A1224" s="2" t="s">
        <v>154</v>
      </c>
      <c r="B1224" s="2" t="s">
        <v>116</v>
      </c>
      <c r="C1224" s="2" t="s">
        <v>173</v>
      </c>
      <c r="D1224" s="8">
        <f>DATE(2014,11,1)</f>
        <v>41944</v>
      </c>
      <c r="E1224" s="2">
        <v>80.441999999999993</v>
      </c>
      <c r="F1224" s="2" t="s">
        <v>156</v>
      </c>
      <c r="G1224" s="2">
        <v>4.9000000000000004</v>
      </c>
      <c r="H1224" s="2">
        <v>75.542000000000002</v>
      </c>
    </row>
    <row r="1225" spans="1:8">
      <c r="A1225" s="2" t="s">
        <v>154</v>
      </c>
      <c r="B1225" s="2" t="s">
        <v>116</v>
      </c>
      <c r="C1225" s="2" t="s">
        <v>173</v>
      </c>
      <c r="D1225" s="8">
        <f>DATE(2014,12,1)</f>
        <v>41974</v>
      </c>
      <c r="E1225" s="2">
        <v>80.441999999999993</v>
      </c>
      <c r="F1225" s="2" t="s">
        <v>156</v>
      </c>
      <c r="G1225" s="2">
        <v>4.8</v>
      </c>
      <c r="H1225" s="2">
        <v>75.641999999999996</v>
      </c>
    </row>
    <row r="1226" spans="1:8">
      <c r="A1226" s="2" t="s">
        <v>154</v>
      </c>
      <c r="B1226" s="2" t="s">
        <v>116</v>
      </c>
      <c r="C1226" s="2" t="s">
        <v>173</v>
      </c>
      <c r="D1226" s="8">
        <f>DATE(2015,1,1)</f>
        <v>42005</v>
      </c>
      <c r="E1226" s="2">
        <v>80.441999999999993</v>
      </c>
      <c r="F1226" s="2" t="s">
        <v>156</v>
      </c>
      <c r="G1226" s="2">
        <v>5.2</v>
      </c>
      <c r="H1226" s="2">
        <v>75.242000000000004</v>
      </c>
    </row>
    <row r="1227" spans="1:8">
      <c r="A1227" s="2" t="s">
        <v>154</v>
      </c>
      <c r="B1227" s="2" t="s">
        <v>116</v>
      </c>
      <c r="C1227" s="2" t="s">
        <v>173</v>
      </c>
      <c r="D1227" s="8">
        <f>DATE(2015,2,1)</f>
        <v>42036</v>
      </c>
      <c r="E1227" s="2">
        <v>80.441999999999993</v>
      </c>
      <c r="F1227" s="2" t="s">
        <v>156</v>
      </c>
      <c r="G1227" s="2">
        <v>5.25</v>
      </c>
      <c r="H1227" s="2">
        <v>75.191999999999993</v>
      </c>
    </row>
    <row r="1228" spans="1:8">
      <c r="A1228" s="2" t="s">
        <v>154</v>
      </c>
      <c r="B1228" s="2" t="s">
        <v>116</v>
      </c>
      <c r="C1228" s="2" t="s">
        <v>173</v>
      </c>
      <c r="D1228" s="8">
        <f>DATE(2015,3,1)</f>
        <v>42064</v>
      </c>
      <c r="E1228" s="2">
        <v>80.441999999999993</v>
      </c>
      <c r="F1228" s="2" t="s">
        <v>156</v>
      </c>
      <c r="G1228" s="2">
        <v>5.55</v>
      </c>
      <c r="H1228" s="2">
        <v>74.891999999999996</v>
      </c>
    </row>
    <row r="1229" spans="1:8">
      <c r="A1229" s="2" t="s">
        <v>154</v>
      </c>
      <c r="B1229" s="2" t="s">
        <v>116</v>
      </c>
      <c r="C1229" s="2" t="s">
        <v>173</v>
      </c>
      <c r="D1229" s="8">
        <f>DATE(2015,4,1)</f>
        <v>42095</v>
      </c>
      <c r="E1229" s="2">
        <v>80.441999999999993</v>
      </c>
      <c r="F1229" s="2" t="s">
        <v>156</v>
      </c>
      <c r="G1229" s="2">
        <v>5.85</v>
      </c>
      <c r="H1229" s="2">
        <v>74.591999999999999</v>
      </c>
    </row>
    <row r="1230" spans="1:8">
      <c r="A1230" s="2" t="s">
        <v>154</v>
      </c>
      <c r="B1230" s="2" t="s">
        <v>116</v>
      </c>
      <c r="C1230" s="2" t="s">
        <v>173</v>
      </c>
      <c r="D1230" s="8">
        <f>DATE(2015,5,1)</f>
        <v>42125</v>
      </c>
      <c r="E1230" s="2">
        <v>80.441999999999993</v>
      </c>
      <c r="F1230" s="2" t="s">
        <v>156</v>
      </c>
      <c r="G1230" s="2">
        <v>5.85</v>
      </c>
      <c r="H1230" s="2">
        <v>74.591999999999999</v>
      </c>
    </row>
    <row r="1231" spans="1:8">
      <c r="A1231" s="2" t="s">
        <v>154</v>
      </c>
      <c r="B1231" s="2" t="s">
        <v>116</v>
      </c>
      <c r="C1231" s="2" t="s">
        <v>173</v>
      </c>
      <c r="D1231" s="8">
        <f>DATE(2015,6,1)</f>
        <v>42156</v>
      </c>
      <c r="E1231" s="2">
        <v>80.441999999999993</v>
      </c>
      <c r="F1231" s="2" t="s">
        <v>156</v>
      </c>
      <c r="G1231" s="2">
        <v>6</v>
      </c>
      <c r="H1231" s="2">
        <v>74.441999999999993</v>
      </c>
    </row>
    <row r="1232" spans="1:8">
      <c r="A1232" s="2" t="s">
        <v>154</v>
      </c>
      <c r="B1232" s="2" t="s">
        <v>116</v>
      </c>
      <c r="C1232" s="2" t="s">
        <v>173</v>
      </c>
      <c r="D1232" s="8">
        <f>DATE(2015,7,1)</f>
        <v>42186</v>
      </c>
      <c r="E1232" s="2">
        <v>80.441999999999993</v>
      </c>
      <c r="F1232" s="2" t="s">
        <v>156</v>
      </c>
      <c r="G1232" s="2">
        <v>5.8</v>
      </c>
      <c r="H1232" s="2">
        <v>74.641999999999996</v>
      </c>
    </row>
    <row r="1233" spans="1:8">
      <c r="A1233" s="2" t="s">
        <v>154</v>
      </c>
      <c r="B1233" s="2" t="s">
        <v>116</v>
      </c>
      <c r="C1233" s="2" t="s">
        <v>173</v>
      </c>
      <c r="D1233" s="8">
        <f>DATE(2015,8,1)</f>
        <v>42217</v>
      </c>
      <c r="E1233" s="2">
        <v>80.441999999999993</v>
      </c>
      <c r="F1233" s="2" t="s">
        <v>156</v>
      </c>
      <c r="G1233" s="2">
        <v>5.4</v>
      </c>
      <c r="H1233" s="2">
        <v>75.042000000000002</v>
      </c>
    </row>
    <row r="1234" spans="1:8">
      <c r="A1234" s="2" t="s">
        <v>154</v>
      </c>
      <c r="B1234" s="2" t="s">
        <v>116</v>
      </c>
      <c r="C1234" s="2" t="s">
        <v>173</v>
      </c>
      <c r="D1234" s="8">
        <f>DATE(2015,9,1)</f>
        <v>42248</v>
      </c>
      <c r="E1234" s="2">
        <v>80.441999999999993</v>
      </c>
      <c r="F1234" s="2" t="s">
        <v>156</v>
      </c>
      <c r="G1234" s="2">
        <v>5.4</v>
      </c>
      <c r="H1234" s="2">
        <v>75.042000000000002</v>
      </c>
    </row>
    <row r="1235" spans="1:8">
      <c r="A1235" s="2" t="s">
        <v>154</v>
      </c>
      <c r="B1235" s="2" t="s">
        <v>116</v>
      </c>
      <c r="C1235" s="2" t="s">
        <v>173</v>
      </c>
      <c r="D1235" s="8">
        <f>DATE(2015,10,1)</f>
        <v>42278</v>
      </c>
      <c r="E1235" s="2">
        <v>80.441999999999993</v>
      </c>
      <c r="F1235" s="2" t="s">
        <v>156</v>
      </c>
      <c r="G1235" s="2">
        <v>5.55</v>
      </c>
      <c r="H1235" s="2">
        <v>74.891999999999996</v>
      </c>
    </row>
    <row r="1236" spans="1:8">
      <c r="A1236" s="2" t="s">
        <v>154</v>
      </c>
      <c r="B1236" s="2" t="s">
        <v>116</v>
      </c>
      <c r="C1236" s="2" t="s">
        <v>173</v>
      </c>
      <c r="D1236" s="8">
        <f>DATE(2015,11,1)</f>
        <v>42309</v>
      </c>
      <c r="E1236" s="2">
        <v>80.441999999999993</v>
      </c>
      <c r="F1236" s="2" t="s">
        <v>156</v>
      </c>
      <c r="G1236" s="2">
        <v>5.7</v>
      </c>
      <c r="H1236" s="2">
        <v>74.742000000000004</v>
      </c>
    </row>
    <row r="1237" spans="1:8">
      <c r="A1237" s="2" t="s">
        <v>154</v>
      </c>
      <c r="B1237" s="2" t="s">
        <v>116</v>
      </c>
      <c r="C1237" s="2" t="s">
        <v>173</v>
      </c>
      <c r="D1237" s="8">
        <f>DATE(2015,12,1)</f>
        <v>42339</v>
      </c>
      <c r="E1237" s="2">
        <v>80.441999999999993</v>
      </c>
      <c r="F1237" s="2" t="s">
        <v>156</v>
      </c>
      <c r="G1237" s="2">
        <v>5.8</v>
      </c>
      <c r="H1237" s="2">
        <v>74.641999999999996</v>
      </c>
    </row>
    <row r="1238" spans="1:8">
      <c r="A1238" s="2" t="s">
        <v>154</v>
      </c>
      <c r="B1238" s="2" t="s">
        <v>116</v>
      </c>
      <c r="C1238" s="2" t="s">
        <v>173</v>
      </c>
      <c r="D1238" s="8">
        <f>DATE(2016,1,1)</f>
        <v>42370</v>
      </c>
      <c r="E1238" s="2">
        <v>80.441999999999993</v>
      </c>
      <c r="F1238" s="2" t="s">
        <v>156</v>
      </c>
      <c r="G1238" s="2">
        <v>5.55</v>
      </c>
      <c r="H1238" s="2">
        <v>74.891999999999996</v>
      </c>
    </row>
    <row r="1239" spans="1:8">
      <c r="A1239" s="2" t="s">
        <v>154</v>
      </c>
      <c r="B1239" s="2" t="s">
        <v>116</v>
      </c>
      <c r="C1239" s="2" t="s">
        <v>173</v>
      </c>
      <c r="D1239" s="8">
        <f>DATE(2016,2,1)</f>
        <v>42401</v>
      </c>
      <c r="E1239" s="2">
        <v>80.441999999999993</v>
      </c>
      <c r="F1239" s="2" t="s">
        <v>156</v>
      </c>
      <c r="G1239" s="2">
        <v>5.55</v>
      </c>
      <c r="H1239" s="2">
        <v>74.891999999999996</v>
      </c>
    </row>
    <row r="1240" spans="1:8">
      <c r="A1240" s="2" t="s">
        <v>154</v>
      </c>
      <c r="B1240" s="2" t="s">
        <v>116</v>
      </c>
      <c r="C1240" s="2" t="s">
        <v>173</v>
      </c>
      <c r="D1240" s="8">
        <f>DATE(2016,3,1)</f>
        <v>42430</v>
      </c>
      <c r="E1240" s="2">
        <v>80.441999999999993</v>
      </c>
      <c r="F1240" s="2" t="s">
        <v>156</v>
      </c>
      <c r="G1240" s="2">
        <v>5.45</v>
      </c>
      <c r="H1240" s="2">
        <v>74.992000000000004</v>
      </c>
    </row>
    <row r="1241" spans="1:8">
      <c r="A1241" s="2" t="s">
        <v>154</v>
      </c>
      <c r="B1241" s="2" t="s">
        <v>116</v>
      </c>
      <c r="C1241" s="2" t="s">
        <v>173</v>
      </c>
      <c r="D1241" s="8">
        <f>DATE(2016,4,1)</f>
        <v>42461</v>
      </c>
      <c r="E1241" s="2">
        <v>80.441999999999993</v>
      </c>
      <c r="F1241" s="2" t="s">
        <v>156</v>
      </c>
      <c r="G1241" s="2">
        <v>5.55</v>
      </c>
      <c r="H1241" s="2">
        <v>74.891999999999996</v>
      </c>
    </row>
    <row r="1242" spans="1:8">
      <c r="A1242" s="2" t="s">
        <v>154</v>
      </c>
      <c r="B1242" s="2" t="s">
        <v>116</v>
      </c>
      <c r="C1242" s="2" t="s">
        <v>173</v>
      </c>
      <c r="D1242" s="8">
        <f>DATE(2016,5,1)</f>
        <v>42491</v>
      </c>
      <c r="E1242" s="2">
        <v>80.441999999999993</v>
      </c>
      <c r="F1242" s="2" t="s">
        <v>156</v>
      </c>
      <c r="G1242" s="2">
        <v>5.55</v>
      </c>
      <c r="H1242" s="2">
        <v>74.891999999999996</v>
      </c>
    </row>
    <row r="1243" spans="1:8">
      <c r="A1243" s="2" t="s">
        <v>154</v>
      </c>
      <c r="B1243" s="2" t="s">
        <v>116</v>
      </c>
      <c r="C1243" s="2" t="s">
        <v>173</v>
      </c>
      <c r="D1243" s="8">
        <f>DATE(2016,6,1)</f>
        <v>42522</v>
      </c>
      <c r="E1243" s="2">
        <v>80.441999999999993</v>
      </c>
      <c r="F1243" s="2" t="s">
        <v>156</v>
      </c>
      <c r="G1243" s="2">
        <v>5.55</v>
      </c>
      <c r="H1243" s="2">
        <v>74.891999999999996</v>
      </c>
    </row>
    <row r="1244" spans="1:8">
      <c r="A1244" s="2" t="s">
        <v>154</v>
      </c>
      <c r="B1244" s="2" t="s">
        <v>116</v>
      </c>
      <c r="C1244" s="2" t="s">
        <v>173</v>
      </c>
      <c r="D1244" s="8">
        <f>DATE(2016,7,1)</f>
        <v>42552</v>
      </c>
      <c r="E1244" s="2">
        <v>80.441999999999993</v>
      </c>
      <c r="F1244" s="2" t="s">
        <v>156</v>
      </c>
      <c r="G1244" s="2">
        <v>5.6</v>
      </c>
      <c r="H1244" s="2">
        <v>74.841999999999999</v>
      </c>
    </row>
    <row r="1245" spans="1:8">
      <c r="A1245" s="2" t="s">
        <v>154</v>
      </c>
      <c r="B1245" s="2" t="s">
        <v>116</v>
      </c>
      <c r="C1245" s="2" t="s">
        <v>173</v>
      </c>
      <c r="D1245" s="8">
        <f>DATE(2016,8,1)</f>
        <v>42583</v>
      </c>
      <c r="E1245" s="2">
        <v>80.441999999999993</v>
      </c>
      <c r="F1245" s="2" t="s">
        <v>156</v>
      </c>
      <c r="G1245" s="2">
        <v>5.25</v>
      </c>
      <c r="H1245" s="2">
        <v>75.191999999999993</v>
      </c>
    </row>
    <row r="1246" spans="1:8">
      <c r="A1246" s="2" t="s">
        <v>154</v>
      </c>
      <c r="B1246" s="2" t="s">
        <v>116</v>
      </c>
      <c r="C1246" s="2" t="s">
        <v>173</v>
      </c>
      <c r="D1246" s="8">
        <f>DATE(2016,9,1)</f>
        <v>42614</v>
      </c>
      <c r="E1246" s="2">
        <v>80.441999999999993</v>
      </c>
      <c r="F1246" s="2" t="s">
        <v>156</v>
      </c>
      <c r="G1246" s="2">
        <v>5.05</v>
      </c>
      <c r="H1246" s="2">
        <v>75.391999999999996</v>
      </c>
    </row>
    <row r="1247" spans="1:8">
      <c r="A1247" s="2" t="s">
        <v>154</v>
      </c>
      <c r="B1247" s="2" t="s">
        <v>116</v>
      </c>
      <c r="C1247" s="2" t="s">
        <v>173</v>
      </c>
      <c r="D1247" s="8">
        <f>DATE(2016,10,1)</f>
        <v>42644</v>
      </c>
      <c r="E1247" s="2">
        <v>80.441999999999993</v>
      </c>
      <c r="F1247" s="2" t="s">
        <v>156</v>
      </c>
      <c r="G1247" s="2">
        <v>4.45</v>
      </c>
      <c r="H1247" s="2">
        <v>75.992000000000004</v>
      </c>
    </row>
    <row r="1248" spans="1:8">
      <c r="A1248" s="2" t="s">
        <v>154</v>
      </c>
      <c r="B1248" s="2" t="s">
        <v>116</v>
      </c>
      <c r="C1248" s="2" t="s">
        <v>173</v>
      </c>
      <c r="D1248" s="8">
        <f>DATE(2016,11,1)</f>
        <v>42675</v>
      </c>
      <c r="E1248" s="2">
        <v>80.441999999999993</v>
      </c>
      <c r="F1248" s="2" t="s">
        <v>156</v>
      </c>
      <c r="G1248" s="2">
        <v>4.45</v>
      </c>
      <c r="H1248" s="2">
        <v>75.992000000000004</v>
      </c>
    </row>
    <row r="1249" spans="1:8">
      <c r="A1249" s="2" t="s">
        <v>154</v>
      </c>
      <c r="B1249" s="2" t="s">
        <v>116</v>
      </c>
      <c r="C1249" s="2" t="s">
        <v>173</v>
      </c>
      <c r="D1249" s="8">
        <f>DATE(2016,12,1)</f>
        <v>42705</v>
      </c>
      <c r="E1249" s="2">
        <v>80.441999999999993</v>
      </c>
      <c r="F1249" s="2" t="s">
        <v>156</v>
      </c>
      <c r="G1249" s="2">
        <v>4.3499999999999996</v>
      </c>
      <c r="H1249" s="2">
        <v>76.091999999999999</v>
      </c>
    </row>
    <row r="1250" spans="1:8">
      <c r="A1250" s="2" t="s">
        <v>154</v>
      </c>
      <c r="B1250" s="2" t="s">
        <v>122</v>
      </c>
      <c r="C1250" s="2" t="s">
        <v>174</v>
      </c>
      <c r="D1250" s="8">
        <f>DATE(2015,6,10)</f>
        <v>42165</v>
      </c>
      <c r="E1250" s="2">
        <v>87.947000000000003</v>
      </c>
      <c r="F1250" s="2" t="s">
        <v>156</v>
      </c>
      <c r="G1250" s="2">
        <v>3.43</v>
      </c>
      <c r="H1250" s="2">
        <v>84.516999999999996</v>
      </c>
    </row>
    <row r="1251" spans="1:8">
      <c r="A1251" s="2" t="s">
        <v>154</v>
      </c>
      <c r="B1251" s="2" t="s">
        <v>122</v>
      </c>
      <c r="C1251" s="2" t="s">
        <v>174</v>
      </c>
      <c r="D1251" s="8">
        <f>DATE(2015,11,26)</f>
        <v>42334</v>
      </c>
      <c r="E1251" s="2">
        <v>87.947000000000003</v>
      </c>
      <c r="F1251" s="2" t="s">
        <v>156</v>
      </c>
      <c r="G1251" s="2">
        <v>3.43</v>
      </c>
      <c r="H1251" s="2">
        <v>84.516999999999996</v>
      </c>
    </row>
    <row r="1252" spans="1:8">
      <c r="A1252" s="2" t="s">
        <v>154</v>
      </c>
      <c r="B1252" s="2" t="s">
        <v>122</v>
      </c>
      <c r="C1252" s="2" t="s">
        <v>174</v>
      </c>
      <c r="D1252" s="8">
        <f>DATE(2016,1,1)</f>
        <v>42370</v>
      </c>
      <c r="E1252" s="2">
        <v>87.947000000000003</v>
      </c>
      <c r="F1252" s="2" t="s">
        <v>156</v>
      </c>
      <c r="G1252" s="2">
        <v>4.22</v>
      </c>
      <c r="H1252" s="2">
        <v>83.727000000000004</v>
      </c>
    </row>
    <row r="1253" spans="1:8">
      <c r="A1253" s="2" t="s">
        <v>154</v>
      </c>
      <c r="B1253" s="2" t="s">
        <v>122</v>
      </c>
      <c r="C1253" s="2" t="s">
        <v>174</v>
      </c>
      <c r="D1253" s="8">
        <f>DATE(2016,2,1)</f>
        <v>42401</v>
      </c>
      <c r="E1253" s="2">
        <v>87.947000000000003</v>
      </c>
      <c r="F1253" s="2" t="s">
        <v>156</v>
      </c>
      <c r="G1253" s="2">
        <v>5.12</v>
      </c>
      <c r="H1253" s="2">
        <v>82.826999999999998</v>
      </c>
    </row>
    <row r="1254" spans="1:8">
      <c r="A1254" s="2" t="s">
        <v>154</v>
      </c>
      <c r="B1254" s="2" t="s">
        <v>122</v>
      </c>
      <c r="C1254" s="2" t="s">
        <v>174</v>
      </c>
      <c r="D1254" s="8">
        <f>DATE(2016,3,1)</f>
        <v>42430</v>
      </c>
      <c r="E1254" s="2">
        <v>87.947000000000003</v>
      </c>
      <c r="F1254" s="2" t="s">
        <v>156</v>
      </c>
      <c r="G1254" s="2">
        <v>4.12</v>
      </c>
      <c r="H1254" s="2">
        <v>83.826999999999998</v>
      </c>
    </row>
    <row r="1255" spans="1:8">
      <c r="A1255" s="2" t="s">
        <v>154</v>
      </c>
      <c r="B1255" s="2" t="s">
        <v>122</v>
      </c>
      <c r="C1255" s="2" t="s">
        <v>174</v>
      </c>
      <c r="D1255" s="8">
        <f>DATE(2016,4,1)</f>
        <v>42461</v>
      </c>
      <c r="E1255" s="2">
        <v>87.947000000000003</v>
      </c>
      <c r="F1255" s="2" t="s">
        <v>156</v>
      </c>
      <c r="G1255" s="2">
        <v>4.12</v>
      </c>
      <c r="H1255" s="2">
        <v>83.826999999999998</v>
      </c>
    </row>
    <row r="1256" spans="1:8">
      <c r="A1256" s="2" t="s">
        <v>154</v>
      </c>
      <c r="B1256" s="2" t="s">
        <v>122</v>
      </c>
      <c r="C1256" s="2" t="s">
        <v>174</v>
      </c>
      <c r="D1256" s="8">
        <f>DATE(2016,5,1)</f>
        <v>42491</v>
      </c>
      <c r="E1256" s="2">
        <v>87.947000000000003</v>
      </c>
      <c r="F1256" s="2" t="s">
        <v>156</v>
      </c>
      <c r="G1256" s="2">
        <v>5.12</v>
      </c>
      <c r="H1256" s="2">
        <v>82.826999999999998</v>
      </c>
    </row>
    <row r="1257" spans="1:8">
      <c r="A1257" s="2" t="s">
        <v>154</v>
      </c>
      <c r="B1257" s="2" t="s">
        <v>122</v>
      </c>
      <c r="C1257" s="2" t="s">
        <v>174</v>
      </c>
      <c r="D1257" s="8">
        <f>DATE(2016,5,25)</f>
        <v>42515</v>
      </c>
      <c r="E1257" s="2">
        <v>87.947000000000003</v>
      </c>
      <c r="F1257" s="2" t="s">
        <v>156</v>
      </c>
      <c r="G1257" s="2">
        <v>3.84</v>
      </c>
      <c r="H1257" s="2">
        <v>84.106999999999999</v>
      </c>
    </row>
    <row r="1258" spans="1:8">
      <c r="A1258" s="2" t="s">
        <v>154</v>
      </c>
      <c r="B1258" s="2" t="s">
        <v>122</v>
      </c>
      <c r="C1258" s="2" t="s">
        <v>174</v>
      </c>
      <c r="D1258" s="8">
        <f>DATE(2016,6,1)</f>
        <v>42522</v>
      </c>
      <c r="E1258" s="2">
        <v>87.947000000000003</v>
      </c>
      <c r="F1258" s="2" t="s">
        <v>156</v>
      </c>
      <c r="G1258" s="2">
        <v>5.12</v>
      </c>
      <c r="H1258" s="2">
        <v>82.826999999999998</v>
      </c>
    </row>
    <row r="1259" spans="1:8">
      <c r="A1259" s="2" t="s">
        <v>154</v>
      </c>
      <c r="B1259" s="2" t="s">
        <v>122</v>
      </c>
      <c r="C1259" s="2" t="s">
        <v>174</v>
      </c>
      <c r="D1259" s="8">
        <f>DATE(2016,7,1)</f>
        <v>42552</v>
      </c>
      <c r="E1259" s="2">
        <v>87.947000000000003</v>
      </c>
      <c r="F1259" s="2" t="s">
        <v>156</v>
      </c>
      <c r="G1259" s="2">
        <v>5.0199999999999996</v>
      </c>
      <c r="H1259" s="2">
        <v>82.927000000000007</v>
      </c>
    </row>
    <row r="1260" spans="1:8">
      <c r="A1260" s="2" t="s">
        <v>154</v>
      </c>
      <c r="B1260" s="2" t="s">
        <v>122</v>
      </c>
      <c r="C1260" s="2" t="s">
        <v>174</v>
      </c>
      <c r="D1260" s="8">
        <f>DATE(2016,8,1)</f>
        <v>42583</v>
      </c>
      <c r="E1260" s="2">
        <v>87.947000000000003</v>
      </c>
      <c r="F1260" s="2" t="s">
        <v>156</v>
      </c>
      <c r="G1260" s="2">
        <v>2.92</v>
      </c>
      <c r="H1260" s="2">
        <v>85.027000000000001</v>
      </c>
    </row>
    <row r="1261" spans="1:8">
      <c r="A1261" s="2" t="s">
        <v>154</v>
      </c>
      <c r="B1261" s="2" t="s">
        <v>122</v>
      </c>
      <c r="C1261" s="2" t="s">
        <v>174</v>
      </c>
      <c r="D1261" s="8">
        <f>DATE(2016,11,9)</f>
        <v>42683</v>
      </c>
      <c r="E1261" s="2">
        <v>87.947000000000003</v>
      </c>
      <c r="F1261" s="2" t="s">
        <v>156</v>
      </c>
      <c r="G1261" s="2">
        <v>3.5</v>
      </c>
      <c r="H1261" s="2">
        <v>84.447000000000003</v>
      </c>
    </row>
    <row r="1262" spans="1:8">
      <c r="A1262" s="2" t="s">
        <v>154</v>
      </c>
      <c r="B1262" s="2" t="s">
        <v>122</v>
      </c>
      <c r="C1262" s="2" t="s">
        <v>174</v>
      </c>
      <c r="D1262" s="8">
        <f>DATE(2016,12,1)</f>
        <v>42705</v>
      </c>
      <c r="E1262" s="2">
        <v>87.947000000000003</v>
      </c>
      <c r="F1262" s="2" t="s">
        <v>156</v>
      </c>
      <c r="G1262" s="2">
        <v>2.72</v>
      </c>
      <c r="H1262" s="2">
        <v>85.227000000000004</v>
      </c>
    </row>
    <row r="1263" spans="1:8">
      <c r="A1263" s="2" t="s">
        <v>154</v>
      </c>
      <c r="B1263" s="2" t="s">
        <v>129</v>
      </c>
      <c r="C1263" s="2" t="s">
        <v>175</v>
      </c>
      <c r="D1263" s="8">
        <f>DATE(2014,5,26)</f>
        <v>41785</v>
      </c>
      <c r="E1263" s="2">
        <v>49.722999999999999</v>
      </c>
      <c r="F1263" s="2" t="s">
        <v>156</v>
      </c>
      <c r="G1263" s="2">
        <v>4.9000000000000004</v>
      </c>
      <c r="H1263" s="2">
        <v>44.823</v>
      </c>
    </row>
    <row r="1264" spans="1:8">
      <c r="A1264" s="2" t="s">
        <v>154</v>
      </c>
      <c r="B1264" s="2" t="s">
        <v>129</v>
      </c>
      <c r="C1264" s="2" t="s">
        <v>175</v>
      </c>
      <c r="D1264" s="8">
        <f>DATE(2014,11,19)</f>
        <v>41962</v>
      </c>
      <c r="E1264" s="2">
        <v>49.722999999999999</v>
      </c>
      <c r="F1264" s="2" t="s">
        <v>156</v>
      </c>
      <c r="G1264" s="2">
        <v>1.8</v>
      </c>
      <c r="H1264" s="2">
        <v>47.923000000000002</v>
      </c>
    </row>
    <row r="1265" spans="1:8">
      <c r="A1265" s="2" t="s">
        <v>154</v>
      </c>
      <c r="B1265" s="2" t="s">
        <v>129</v>
      </c>
      <c r="C1265" s="2" t="s">
        <v>175</v>
      </c>
      <c r="D1265" s="8">
        <f>DATE(2015,2,9)</f>
        <v>42044</v>
      </c>
      <c r="E1265" s="2">
        <v>49.722999999999999</v>
      </c>
      <c r="F1265" s="2" t="s">
        <v>156</v>
      </c>
      <c r="G1265" s="2">
        <v>5.0999999999999996</v>
      </c>
      <c r="H1265" s="2">
        <v>44.622999999999998</v>
      </c>
    </row>
    <row r="1266" spans="1:8">
      <c r="A1266" s="2" t="s">
        <v>154</v>
      </c>
      <c r="B1266" s="2" t="s">
        <v>129</v>
      </c>
      <c r="C1266" s="2" t="s">
        <v>175</v>
      </c>
      <c r="D1266" s="8">
        <f>DATE(2015,3,19)</f>
        <v>42082</v>
      </c>
      <c r="E1266" s="2">
        <v>49.722999999999999</v>
      </c>
      <c r="F1266" s="2" t="s">
        <v>156</v>
      </c>
      <c r="G1266" s="2">
        <v>4.75</v>
      </c>
      <c r="H1266" s="2">
        <v>44.972999999999999</v>
      </c>
    </row>
    <row r="1267" spans="1:8">
      <c r="A1267" s="2" t="s">
        <v>154</v>
      </c>
      <c r="B1267" s="2" t="s">
        <v>129</v>
      </c>
      <c r="C1267" s="2" t="s">
        <v>175</v>
      </c>
      <c r="D1267" s="8">
        <f>DATE(2015,4,17)</f>
        <v>42111</v>
      </c>
      <c r="E1267" s="2">
        <v>49.722999999999999</v>
      </c>
      <c r="F1267" s="2" t="s">
        <v>156</v>
      </c>
      <c r="G1267" s="2">
        <v>4.79</v>
      </c>
      <c r="H1267" s="2">
        <v>44.933</v>
      </c>
    </row>
    <row r="1268" spans="1:8">
      <c r="A1268" s="2" t="s">
        <v>154</v>
      </c>
      <c r="B1268" s="2" t="s">
        <v>129</v>
      </c>
      <c r="C1268" s="2" t="s">
        <v>175</v>
      </c>
      <c r="D1268" s="8">
        <f>DATE(2015,5,28)</f>
        <v>42152</v>
      </c>
      <c r="E1268" s="2">
        <v>49.722999999999999</v>
      </c>
      <c r="F1268" s="2" t="s">
        <v>156</v>
      </c>
      <c r="G1268" s="2">
        <v>4.6500000000000004</v>
      </c>
      <c r="H1268" s="2">
        <v>45.073</v>
      </c>
    </row>
    <row r="1269" spans="1:8">
      <c r="A1269" s="2" t="s">
        <v>154</v>
      </c>
      <c r="B1269" s="2" t="s">
        <v>129</v>
      </c>
      <c r="C1269" s="2" t="s">
        <v>175</v>
      </c>
      <c r="D1269" s="8">
        <f>DATE(2015,6,18)</f>
        <v>42173</v>
      </c>
      <c r="E1269" s="2">
        <v>49.722999999999999</v>
      </c>
      <c r="F1269" s="2" t="s">
        <v>156</v>
      </c>
      <c r="G1269" s="2">
        <v>5.03</v>
      </c>
      <c r="H1269" s="2">
        <v>44.692999999999998</v>
      </c>
    </row>
    <row r="1270" spans="1:8">
      <c r="A1270" s="2" t="s">
        <v>154</v>
      </c>
      <c r="B1270" s="2" t="s">
        <v>129</v>
      </c>
      <c r="C1270" s="2" t="s">
        <v>175</v>
      </c>
      <c r="D1270" s="8">
        <f>DATE(2015,7,30)</f>
        <v>42215</v>
      </c>
      <c r="E1270" s="2">
        <v>49.722999999999999</v>
      </c>
      <c r="F1270" s="2" t="s">
        <v>156</v>
      </c>
      <c r="G1270" s="2">
        <v>6.22</v>
      </c>
      <c r="H1270" s="2">
        <v>43.503</v>
      </c>
    </row>
    <row r="1271" spans="1:8">
      <c r="A1271" s="2" t="s">
        <v>154</v>
      </c>
      <c r="B1271" s="2" t="s">
        <v>129</v>
      </c>
      <c r="C1271" s="2" t="s">
        <v>175</v>
      </c>
      <c r="D1271" s="8">
        <f>DATE(2015,9,8)</f>
        <v>42255</v>
      </c>
      <c r="E1271" s="2">
        <v>49.722999999999999</v>
      </c>
      <c r="F1271" s="2" t="s">
        <v>156</v>
      </c>
      <c r="G1271" s="2">
        <v>5.91</v>
      </c>
      <c r="H1271" s="2">
        <v>43.813000000000002</v>
      </c>
    </row>
    <row r="1272" spans="1:8">
      <c r="A1272" s="2" t="s">
        <v>154</v>
      </c>
      <c r="B1272" s="2" t="s">
        <v>129</v>
      </c>
      <c r="C1272" s="2" t="s">
        <v>175</v>
      </c>
      <c r="D1272" s="8">
        <f>DATE(2015,10,13)</f>
        <v>42290</v>
      </c>
      <c r="E1272" s="2">
        <v>49.722999999999999</v>
      </c>
      <c r="F1272" s="2" t="s">
        <v>156</v>
      </c>
      <c r="G1272" s="2">
        <v>5.37</v>
      </c>
      <c r="H1272" s="2">
        <v>44.353000000000002</v>
      </c>
    </row>
    <row r="1273" spans="1:8">
      <c r="A1273" s="2" t="s">
        <v>154</v>
      </c>
      <c r="B1273" s="2" t="s">
        <v>129</v>
      </c>
      <c r="C1273" s="2" t="s">
        <v>175</v>
      </c>
      <c r="D1273" s="8">
        <f>DATE(2015,11,10)</f>
        <v>42318</v>
      </c>
      <c r="E1273" s="2">
        <v>49.722999999999999</v>
      </c>
      <c r="F1273" s="2" t="s">
        <v>156</v>
      </c>
      <c r="G1273" s="2">
        <v>5.63</v>
      </c>
      <c r="H1273" s="2">
        <v>44.093000000000004</v>
      </c>
    </row>
    <row r="1274" spans="1:8">
      <c r="A1274" s="2" t="s">
        <v>154</v>
      </c>
      <c r="B1274" s="2" t="s">
        <v>129</v>
      </c>
      <c r="C1274" s="2" t="s">
        <v>175</v>
      </c>
      <c r="D1274" s="8">
        <f>DATE(2015,12,17)</f>
        <v>42355</v>
      </c>
      <c r="E1274" s="2">
        <v>49.722999999999999</v>
      </c>
      <c r="F1274" s="2" t="s">
        <v>156</v>
      </c>
      <c r="G1274" s="2">
        <v>6.13</v>
      </c>
      <c r="H1274" s="2">
        <v>43.593000000000004</v>
      </c>
    </row>
    <row r="1275" spans="1:8">
      <c r="A1275" s="2" t="s">
        <v>154</v>
      </c>
      <c r="B1275" s="2" t="s">
        <v>129</v>
      </c>
      <c r="C1275" s="2" t="s">
        <v>175</v>
      </c>
      <c r="D1275" s="8">
        <f>DATE(2016,1,18)</f>
        <v>42387</v>
      </c>
      <c r="E1275" s="2">
        <v>49.722999999999999</v>
      </c>
      <c r="F1275" s="2" t="s">
        <v>156</v>
      </c>
      <c r="G1275" s="2">
        <v>6.4</v>
      </c>
      <c r="H1275" s="2">
        <v>43.323</v>
      </c>
    </row>
    <row r="1276" spans="1:8">
      <c r="A1276" s="2" t="s">
        <v>154</v>
      </c>
      <c r="B1276" s="2" t="s">
        <v>129</v>
      </c>
      <c r="C1276" s="2" t="s">
        <v>175</v>
      </c>
      <c r="D1276" s="8">
        <f>DATE(2016,2,10)</f>
        <v>42410</v>
      </c>
      <c r="E1276" s="2">
        <v>49.722999999999999</v>
      </c>
      <c r="F1276" s="2" t="s">
        <v>156</v>
      </c>
      <c r="G1276" s="2">
        <v>6.49</v>
      </c>
      <c r="H1276" s="2">
        <v>43.232999999999997</v>
      </c>
    </row>
    <row r="1277" spans="1:8">
      <c r="A1277" s="2" t="s">
        <v>154</v>
      </c>
      <c r="B1277" s="2" t="s">
        <v>129</v>
      </c>
      <c r="C1277" s="2" t="s">
        <v>175</v>
      </c>
      <c r="D1277" s="8">
        <f>DATE(2016,3,2)</f>
        <v>42431</v>
      </c>
      <c r="E1277" s="2">
        <v>49.722999999999999</v>
      </c>
      <c r="F1277" s="2" t="s">
        <v>156</v>
      </c>
      <c r="G1277" s="2">
        <v>6.31</v>
      </c>
      <c r="H1277" s="2">
        <v>43.412999999999997</v>
      </c>
    </row>
    <row r="1278" spans="1:8">
      <c r="A1278" s="2" t="s">
        <v>154</v>
      </c>
      <c r="B1278" s="2" t="s">
        <v>129</v>
      </c>
      <c r="C1278" s="2" t="s">
        <v>175</v>
      </c>
      <c r="D1278" s="8">
        <f>DATE(2016,4,7)</f>
        <v>42467</v>
      </c>
      <c r="E1278" s="2">
        <v>49.722999999999999</v>
      </c>
      <c r="F1278" s="2" t="s">
        <v>156</v>
      </c>
      <c r="G1278" s="2">
        <v>5.85</v>
      </c>
      <c r="H1278" s="2">
        <v>43.872999999999998</v>
      </c>
    </row>
    <row r="1279" spans="1:8">
      <c r="A1279" s="2" t="s">
        <v>154</v>
      </c>
      <c r="B1279" s="2" t="s">
        <v>129</v>
      </c>
      <c r="C1279" s="2" t="s">
        <v>175</v>
      </c>
      <c r="D1279" s="8">
        <f>DATE(2016,5,2)</f>
        <v>42492</v>
      </c>
      <c r="E1279" s="2">
        <v>49.722999999999999</v>
      </c>
      <c r="F1279" s="2" t="s">
        <v>156</v>
      </c>
      <c r="G1279" s="2">
        <v>5.77</v>
      </c>
      <c r="H1279" s="2">
        <v>43.953000000000003</v>
      </c>
    </row>
    <row r="1280" spans="1:8">
      <c r="A1280" s="2" t="s">
        <v>154</v>
      </c>
      <c r="B1280" s="2" t="s">
        <v>129</v>
      </c>
      <c r="C1280" s="2" t="s">
        <v>175</v>
      </c>
      <c r="D1280" s="8">
        <f>DATE(2016,6,10)</f>
        <v>42531</v>
      </c>
      <c r="E1280" s="2">
        <v>49.722999999999999</v>
      </c>
      <c r="F1280" s="2" t="s">
        <v>156</v>
      </c>
      <c r="G1280" s="2">
        <v>5.73</v>
      </c>
      <c r="H1280" s="2">
        <v>43.993000000000002</v>
      </c>
    </row>
    <row r="1281" spans="1:8">
      <c r="A1281" s="2" t="s">
        <v>154</v>
      </c>
      <c r="B1281" s="2" t="s">
        <v>129</v>
      </c>
      <c r="C1281" s="2" t="s">
        <v>175</v>
      </c>
      <c r="D1281" s="8">
        <f>DATE(2016,7,8)</f>
        <v>42559</v>
      </c>
      <c r="E1281" s="2">
        <v>49.722999999999999</v>
      </c>
      <c r="F1281" s="2" t="s">
        <v>156</v>
      </c>
      <c r="G1281" s="2">
        <v>5.56</v>
      </c>
      <c r="H1281" s="2">
        <v>44.162999999999997</v>
      </c>
    </row>
    <row r="1282" spans="1:8">
      <c r="A1282" s="2" t="s">
        <v>154</v>
      </c>
      <c r="B1282" s="2" t="s">
        <v>129</v>
      </c>
      <c r="C1282" s="2" t="s">
        <v>175</v>
      </c>
      <c r="D1282" s="8">
        <f>DATE(2016,8,4)</f>
        <v>42586</v>
      </c>
      <c r="E1282" s="2">
        <v>49.722999999999999</v>
      </c>
      <c r="F1282" s="2" t="s">
        <v>156</v>
      </c>
      <c r="G1282" s="2">
        <v>6.22</v>
      </c>
      <c r="H1282" s="2">
        <v>43.503</v>
      </c>
    </row>
    <row r="1283" spans="1:8">
      <c r="A1283" s="2" t="s">
        <v>154</v>
      </c>
      <c r="B1283" s="2" t="s">
        <v>129</v>
      </c>
      <c r="C1283" s="2" t="s">
        <v>175</v>
      </c>
      <c r="D1283" s="8">
        <f>DATE(2016,9,8)</f>
        <v>42621</v>
      </c>
      <c r="E1283" s="2">
        <v>49.722999999999999</v>
      </c>
      <c r="F1283" s="2" t="s">
        <v>156</v>
      </c>
      <c r="G1283" s="2">
        <v>6.39</v>
      </c>
      <c r="H1283" s="2">
        <v>43.332999999999998</v>
      </c>
    </row>
    <row r="1284" spans="1:8">
      <c r="A1284" s="2" t="s">
        <v>154</v>
      </c>
      <c r="B1284" s="2" t="s">
        <v>129</v>
      </c>
      <c r="C1284" s="2" t="s">
        <v>175</v>
      </c>
      <c r="D1284" s="8">
        <f>DATE(2016,10,7)</f>
        <v>42650</v>
      </c>
      <c r="E1284" s="2">
        <v>49.722999999999999</v>
      </c>
      <c r="F1284" s="2" t="s">
        <v>156</v>
      </c>
      <c r="G1284" s="2">
        <v>6.42</v>
      </c>
      <c r="H1284" s="2">
        <v>43.302999999999997</v>
      </c>
    </row>
    <row r="1285" spans="1:8">
      <c r="A1285" s="2" t="s">
        <v>154</v>
      </c>
      <c r="B1285" s="2" t="s">
        <v>129</v>
      </c>
      <c r="C1285" s="2" t="s">
        <v>175</v>
      </c>
      <c r="D1285" s="8">
        <f>DATE(2016,11,15)</f>
        <v>42689</v>
      </c>
      <c r="E1285" s="2">
        <v>49.722999999999999</v>
      </c>
      <c r="F1285" s="2" t="s">
        <v>156</v>
      </c>
      <c r="G1285" s="2">
        <v>6.45</v>
      </c>
      <c r="H1285" s="2">
        <v>43.273000000000003</v>
      </c>
    </row>
    <row r="1286" spans="1:8">
      <c r="A1286" s="2" t="s">
        <v>154</v>
      </c>
      <c r="B1286" s="2" t="s">
        <v>129</v>
      </c>
      <c r="C1286" s="2" t="s">
        <v>175</v>
      </c>
      <c r="D1286" s="8">
        <f>DATE(2016,12,12)</f>
        <v>42716</v>
      </c>
      <c r="E1286" s="2">
        <v>49.722999999999999</v>
      </c>
      <c r="F1286" s="2" t="s">
        <v>156</v>
      </c>
      <c r="G1286" s="2">
        <v>4.9400000000000004</v>
      </c>
      <c r="H1286" s="2">
        <v>44.783000000000001</v>
      </c>
    </row>
    <row r="1287" spans="1:8">
      <c r="A1287" s="2" t="s">
        <v>154</v>
      </c>
      <c r="B1287" s="2" t="s">
        <v>134</v>
      </c>
      <c r="C1287" s="2" t="s">
        <v>176</v>
      </c>
      <c r="D1287" s="8">
        <f>DATE(2015,6,3)</f>
        <v>42158</v>
      </c>
      <c r="E1287" s="2">
        <v>51.843000000000004</v>
      </c>
      <c r="F1287" s="2" t="s">
        <v>156</v>
      </c>
      <c r="G1287" s="2">
        <v>7.7</v>
      </c>
      <c r="H1287" s="2">
        <v>44.143000000000001</v>
      </c>
    </row>
    <row r="1288" spans="1:8">
      <c r="A1288" s="2" t="s">
        <v>154</v>
      </c>
      <c r="B1288" s="2" t="s">
        <v>134</v>
      </c>
      <c r="C1288" s="2" t="s">
        <v>176</v>
      </c>
      <c r="D1288" s="8">
        <f>DATE(2015,10,29)</f>
        <v>42306</v>
      </c>
      <c r="E1288" s="2">
        <v>51.843000000000004</v>
      </c>
      <c r="F1288" s="2" t="s">
        <v>156</v>
      </c>
      <c r="G1288" s="2">
        <v>9.18</v>
      </c>
      <c r="H1288" s="2">
        <v>42.662999999999997</v>
      </c>
    </row>
    <row r="1289" spans="1:8">
      <c r="A1289" s="2" t="s">
        <v>154</v>
      </c>
      <c r="B1289" s="2" t="s">
        <v>134</v>
      </c>
      <c r="C1289" s="2" t="s">
        <v>176</v>
      </c>
      <c r="D1289" s="8">
        <f>DATE(2016,1,1)</f>
        <v>42370</v>
      </c>
      <c r="E1289" s="2">
        <v>51.843000000000004</v>
      </c>
      <c r="F1289" s="2" t="s">
        <v>156</v>
      </c>
      <c r="G1289" s="2">
        <v>5.31</v>
      </c>
      <c r="H1289" s="2">
        <v>46.533000000000001</v>
      </c>
    </row>
    <row r="1290" spans="1:8">
      <c r="A1290" s="2" t="s">
        <v>154</v>
      </c>
      <c r="B1290" s="2" t="s">
        <v>134</v>
      </c>
      <c r="C1290" s="2" t="s">
        <v>176</v>
      </c>
      <c r="D1290" s="8">
        <f>DATE(2016,2,1)</f>
        <v>42401</v>
      </c>
      <c r="E1290" s="2">
        <v>51.843000000000004</v>
      </c>
      <c r="F1290" s="2" t="s">
        <v>156</v>
      </c>
      <c r="G1290" s="2">
        <v>5.51</v>
      </c>
      <c r="H1290" s="2">
        <v>46.332999999999998</v>
      </c>
    </row>
    <row r="1291" spans="1:8">
      <c r="A1291" s="2" t="s">
        <v>154</v>
      </c>
      <c r="B1291" s="2" t="s">
        <v>134</v>
      </c>
      <c r="C1291" s="2" t="s">
        <v>176</v>
      </c>
      <c r="D1291" s="8">
        <f>DATE(2016,3,1)</f>
        <v>42430</v>
      </c>
      <c r="E1291" s="2">
        <v>51.843000000000004</v>
      </c>
      <c r="F1291" s="2" t="s">
        <v>156</v>
      </c>
      <c r="G1291" s="2">
        <v>5.71</v>
      </c>
      <c r="H1291" s="2">
        <v>46.133000000000003</v>
      </c>
    </row>
    <row r="1292" spans="1:8">
      <c r="A1292" s="2" t="s">
        <v>154</v>
      </c>
      <c r="B1292" s="2" t="s">
        <v>134</v>
      </c>
      <c r="C1292" s="2" t="s">
        <v>176</v>
      </c>
      <c r="D1292" s="8">
        <f>DATE(2016,4,1)</f>
        <v>42461</v>
      </c>
      <c r="E1292" s="2">
        <v>51.843000000000004</v>
      </c>
      <c r="F1292" s="2" t="s">
        <v>156</v>
      </c>
      <c r="G1292" s="2">
        <v>5.51</v>
      </c>
      <c r="H1292" s="2">
        <v>46.332999999999998</v>
      </c>
    </row>
    <row r="1293" spans="1:8">
      <c r="A1293" s="2" t="s">
        <v>154</v>
      </c>
      <c r="B1293" s="2" t="s">
        <v>134</v>
      </c>
      <c r="C1293" s="2" t="s">
        <v>176</v>
      </c>
      <c r="D1293" s="8">
        <f>DATE(2016,4,20)</f>
        <v>42480</v>
      </c>
      <c r="E1293" s="2">
        <v>51.843000000000004</v>
      </c>
      <c r="F1293" s="2" t="s">
        <v>156</v>
      </c>
      <c r="G1293" s="2">
        <v>8.1999999999999993</v>
      </c>
      <c r="H1293" s="2">
        <v>43.643000000000001</v>
      </c>
    </row>
    <row r="1294" spans="1:8">
      <c r="A1294" s="2" t="s">
        <v>154</v>
      </c>
      <c r="B1294" s="2" t="s">
        <v>134</v>
      </c>
      <c r="C1294" s="2" t="s">
        <v>176</v>
      </c>
      <c r="D1294" s="8">
        <f>DATE(2016,5,1)</f>
        <v>42491</v>
      </c>
      <c r="E1294" s="2">
        <v>51.843000000000004</v>
      </c>
      <c r="F1294" s="2" t="s">
        <v>156</v>
      </c>
      <c r="G1294" s="2">
        <v>5.51</v>
      </c>
      <c r="H1294" s="2">
        <v>46.332999999999998</v>
      </c>
    </row>
    <row r="1295" spans="1:8">
      <c r="A1295" s="2" t="s">
        <v>154</v>
      </c>
      <c r="B1295" s="2" t="s">
        <v>134</v>
      </c>
      <c r="C1295" s="2" t="s">
        <v>176</v>
      </c>
      <c r="D1295" s="8">
        <f>DATE(2016,6,1)</f>
        <v>42522</v>
      </c>
      <c r="E1295" s="2">
        <v>51.843000000000004</v>
      </c>
      <c r="F1295" s="2" t="s">
        <v>156</v>
      </c>
      <c r="G1295" s="2">
        <v>5.56</v>
      </c>
      <c r="H1295" s="2">
        <v>46.283000000000001</v>
      </c>
    </row>
    <row r="1296" spans="1:8">
      <c r="A1296" s="2" t="s">
        <v>154</v>
      </c>
      <c r="B1296" s="2" t="s">
        <v>134</v>
      </c>
      <c r="C1296" s="2" t="s">
        <v>176</v>
      </c>
      <c r="D1296" s="8">
        <f>DATE(2016,7,1)</f>
        <v>42552</v>
      </c>
      <c r="E1296" s="2">
        <v>51.843000000000004</v>
      </c>
      <c r="F1296" s="2" t="s">
        <v>156</v>
      </c>
      <c r="G1296" s="2">
        <v>5.56</v>
      </c>
      <c r="H1296" s="2">
        <v>46.283000000000001</v>
      </c>
    </row>
    <row r="1297" spans="1:8">
      <c r="A1297" s="2" t="s">
        <v>154</v>
      </c>
      <c r="B1297" s="2" t="s">
        <v>134</v>
      </c>
      <c r="C1297" s="2" t="s">
        <v>176</v>
      </c>
      <c r="D1297" s="8">
        <f>DATE(2016,8,1)</f>
        <v>42583</v>
      </c>
      <c r="E1297" s="2">
        <v>51.843000000000004</v>
      </c>
      <c r="F1297" s="2" t="s">
        <v>156</v>
      </c>
      <c r="G1297" s="2">
        <v>6.46</v>
      </c>
      <c r="H1297" s="2">
        <v>45.383000000000003</v>
      </c>
    </row>
    <row r="1298" spans="1:8">
      <c r="A1298" s="2" t="s">
        <v>154</v>
      </c>
      <c r="B1298" s="2" t="s">
        <v>134</v>
      </c>
      <c r="C1298" s="2" t="s">
        <v>176</v>
      </c>
      <c r="D1298" s="8">
        <f>DATE(2016,9,1)</f>
        <v>42614</v>
      </c>
      <c r="E1298" s="2">
        <v>51.843000000000004</v>
      </c>
      <c r="F1298" s="2" t="s">
        <v>156</v>
      </c>
      <c r="G1298" s="2">
        <v>5.46</v>
      </c>
      <c r="H1298" s="2">
        <v>46.383000000000003</v>
      </c>
    </row>
    <row r="1299" spans="1:8">
      <c r="A1299" s="2" t="s">
        <v>154</v>
      </c>
      <c r="B1299" s="2" t="s">
        <v>134</v>
      </c>
      <c r="C1299" s="2" t="s">
        <v>176</v>
      </c>
      <c r="D1299" s="8">
        <f>DATE(2016,12,1)</f>
        <v>42705</v>
      </c>
      <c r="E1299" s="2">
        <v>51.843000000000004</v>
      </c>
      <c r="F1299" s="2" t="s">
        <v>156</v>
      </c>
      <c r="G1299" s="2">
        <v>5.76</v>
      </c>
      <c r="H1299" s="2">
        <v>46.082999999999998</v>
      </c>
    </row>
    <row r="1300" spans="1:8">
      <c r="A1300" s="2" t="s">
        <v>154</v>
      </c>
      <c r="B1300" s="2" t="s">
        <v>140</v>
      </c>
      <c r="C1300" s="2" t="s">
        <v>177</v>
      </c>
      <c r="D1300" s="8">
        <f>DATE(2006,1,1)</f>
        <v>38718</v>
      </c>
      <c r="E1300" s="2">
        <v>71.085999999999999</v>
      </c>
      <c r="F1300" s="2" t="s">
        <v>156</v>
      </c>
      <c r="G1300" s="2">
        <v>12.2</v>
      </c>
      <c r="H1300" s="2">
        <v>58.886000000000003</v>
      </c>
    </row>
    <row r="1301" spans="1:8">
      <c r="A1301" s="2" t="s">
        <v>154</v>
      </c>
      <c r="B1301" s="2" t="s">
        <v>140</v>
      </c>
      <c r="C1301" s="2" t="s">
        <v>177</v>
      </c>
      <c r="D1301" s="8">
        <f>DATE(2008,1,1)</f>
        <v>39448</v>
      </c>
      <c r="E1301" s="2">
        <v>71.085999999999999</v>
      </c>
      <c r="F1301" s="2" t="s">
        <v>156</v>
      </c>
      <c r="G1301" s="2">
        <v>5.2</v>
      </c>
      <c r="H1301" s="2">
        <v>65.885999999999996</v>
      </c>
    </row>
    <row r="1302" spans="1:8">
      <c r="A1302" s="2" t="s">
        <v>154</v>
      </c>
      <c r="B1302" s="2" t="s">
        <v>140</v>
      </c>
      <c r="C1302" s="2" t="s">
        <v>177</v>
      </c>
      <c r="D1302" s="8">
        <f>DATE(2008,2,1)</f>
        <v>39479</v>
      </c>
      <c r="E1302" s="2">
        <v>71.085999999999999</v>
      </c>
      <c r="F1302" s="2" t="s">
        <v>156</v>
      </c>
      <c r="G1302" s="2">
        <v>5.3</v>
      </c>
      <c r="H1302" s="2">
        <v>65.786000000000001</v>
      </c>
    </row>
    <row r="1303" spans="1:8">
      <c r="A1303" s="2" t="s">
        <v>154</v>
      </c>
      <c r="B1303" s="2" t="s">
        <v>140</v>
      </c>
      <c r="C1303" s="2" t="s">
        <v>177</v>
      </c>
      <c r="D1303" s="8">
        <f>DATE(2008,3,1)</f>
        <v>39508</v>
      </c>
      <c r="E1303" s="2">
        <v>71.085999999999999</v>
      </c>
      <c r="F1303" s="2" t="s">
        <v>156</v>
      </c>
      <c r="G1303" s="2">
        <v>5.4</v>
      </c>
      <c r="H1303" s="2">
        <v>65.686000000000007</v>
      </c>
    </row>
    <row r="1304" spans="1:8">
      <c r="A1304" s="2" t="s">
        <v>154</v>
      </c>
      <c r="B1304" s="2" t="s">
        <v>140</v>
      </c>
      <c r="C1304" s="2" t="s">
        <v>177</v>
      </c>
      <c r="D1304" s="8">
        <f>DATE(2009,1,1)</f>
        <v>39814</v>
      </c>
      <c r="E1304" s="2">
        <v>71.085999999999999</v>
      </c>
      <c r="F1304" s="2" t="s">
        <v>156</v>
      </c>
      <c r="G1304" s="2">
        <v>4.8</v>
      </c>
      <c r="H1304" s="2">
        <v>66.286000000000001</v>
      </c>
    </row>
    <row r="1305" spans="1:8">
      <c r="A1305" s="2" t="s">
        <v>154</v>
      </c>
      <c r="B1305" s="2" t="s">
        <v>140</v>
      </c>
      <c r="C1305" s="2" t="s">
        <v>177</v>
      </c>
      <c r="D1305" s="8">
        <f>DATE(2009,2,1)</f>
        <v>39845</v>
      </c>
      <c r="E1305" s="2">
        <v>71.085999999999999</v>
      </c>
      <c r="F1305" s="2" t="s">
        <v>156</v>
      </c>
      <c r="G1305" s="2">
        <v>4.8</v>
      </c>
      <c r="H1305" s="2">
        <v>66.286000000000001</v>
      </c>
    </row>
    <row r="1306" spans="1:8">
      <c r="A1306" s="2" t="s">
        <v>154</v>
      </c>
      <c r="B1306" s="2" t="s">
        <v>140</v>
      </c>
      <c r="C1306" s="2" t="s">
        <v>177</v>
      </c>
      <c r="D1306" s="8">
        <f>DATE(2009,3,1)</f>
        <v>39873</v>
      </c>
      <c r="E1306" s="2">
        <v>71.085999999999999</v>
      </c>
      <c r="F1306" s="2" t="s">
        <v>156</v>
      </c>
      <c r="G1306" s="2">
        <v>5</v>
      </c>
      <c r="H1306" s="2">
        <v>66.085999999999999</v>
      </c>
    </row>
    <row r="1307" spans="1:8">
      <c r="A1307" s="2" t="s">
        <v>154</v>
      </c>
      <c r="B1307" s="2" t="s">
        <v>140</v>
      </c>
      <c r="C1307" s="2" t="s">
        <v>177</v>
      </c>
      <c r="D1307" s="8">
        <f>DATE(2009,4,1)</f>
        <v>39904</v>
      </c>
      <c r="E1307" s="2">
        <v>71.085999999999999</v>
      </c>
      <c r="F1307" s="2" t="s">
        <v>156</v>
      </c>
      <c r="G1307" s="2">
        <v>5.15</v>
      </c>
      <c r="H1307" s="2">
        <v>65.936000000000007</v>
      </c>
    </row>
    <row r="1308" spans="1:8">
      <c r="A1308" s="2" t="s">
        <v>154</v>
      </c>
      <c r="B1308" s="2" t="s">
        <v>140</v>
      </c>
      <c r="C1308" s="2" t="s">
        <v>177</v>
      </c>
      <c r="D1308" s="8">
        <f>DATE(2009,5,1)</f>
        <v>39934</v>
      </c>
      <c r="E1308" s="2">
        <v>71.085999999999999</v>
      </c>
      <c r="F1308" s="2" t="s">
        <v>156</v>
      </c>
      <c r="G1308" s="2">
        <v>5.07</v>
      </c>
      <c r="H1308" s="2">
        <v>66.016000000000005</v>
      </c>
    </row>
    <row r="1309" spans="1:8">
      <c r="A1309" s="2" t="s">
        <v>154</v>
      </c>
      <c r="B1309" s="2" t="s">
        <v>140</v>
      </c>
      <c r="C1309" s="2" t="s">
        <v>177</v>
      </c>
      <c r="D1309" s="8">
        <f>DATE(2009,6,1)</f>
        <v>39965</v>
      </c>
      <c r="E1309" s="2">
        <v>71.085999999999999</v>
      </c>
      <c r="F1309" s="2" t="s">
        <v>156</v>
      </c>
      <c r="G1309" s="2">
        <v>5</v>
      </c>
      <c r="H1309" s="2">
        <v>66.085999999999999</v>
      </c>
    </row>
    <row r="1310" spans="1:8">
      <c r="A1310" s="2" t="s">
        <v>154</v>
      </c>
      <c r="B1310" s="2" t="s">
        <v>140</v>
      </c>
      <c r="C1310" s="2" t="s">
        <v>177</v>
      </c>
      <c r="D1310" s="8">
        <f>DATE(2009,7,1)</f>
        <v>39995</v>
      </c>
      <c r="E1310" s="2">
        <v>71.085999999999999</v>
      </c>
      <c r="F1310" s="2" t="s">
        <v>156</v>
      </c>
      <c r="G1310" s="2">
        <v>5.37</v>
      </c>
      <c r="H1310" s="2">
        <v>65.715999999999994</v>
      </c>
    </row>
    <row r="1311" spans="1:8">
      <c r="A1311" s="2" t="s">
        <v>154</v>
      </c>
      <c r="B1311" s="2" t="s">
        <v>140</v>
      </c>
      <c r="C1311" s="2" t="s">
        <v>177</v>
      </c>
      <c r="D1311" s="8">
        <f>DATE(2009,8,1)</f>
        <v>40026</v>
      </c>
      <c r="E1311" s="2">
        <v>71.085999999999999</v>
      </c>
      <c r="F1311" s="2" t="s">
        <v>156</v>
      </c>
      <c r="G1311" s="2">
        <v>5.44</v>
      </c>
      <c r="H1311" s="2">
        <v>65.646000000000001</v>
      </c>
    </row>
    <row r="1312" spans="1:8">
      <c r="A1312" s="2" t="s">
        <v>154</v>
      </c>
      <c r="B1312" s="2" t="s">
        <v>140</v>
      </c>
      <c r="C1312" s="2" t="s">
        <v>177</v>
      </c>
      <c r="D1312" s="8">
        <f>DATE(2009,9,1)</f>
        <v>40057</v>
      </c>
      <c r="E1312" s="2">
        <v>71.085999999999999</v>
      </c>
      <c r="F1312" s="2" t="s">
        <v>156</v>
      </c>
      <c r="G1312" s="2">
        <v>5.4</v>
      </c>
      <c r="H1312" s="2">
        <v>65.686000000000007</v>
      </c>
    </row>
    <row r="1313" spans="1:8">
      <c r="A1313" s="2" t="s">
        <v>154</v>
      </c>
      <c r="B1313" s="2" t="s">
        <v>140</v>
      </c>
      <c r="C1313" s="2" t="s">
        <v>177</v>
      </c>
      <c r="D1313" s="8">
        <f>DATE(2009,12,1)</f>
        <v>40148</v>
      </c>
      <c r="E1313" s="2">
        <v>71.085999999999999</v>
      </c>
      <c r="F1313" s="2" t="s">
        <v>156</v>
      </c>
      <c r="G1313" s="2">
        <v>5.15</v>
      </c>
      <c r="H1313" s="2">
        <v>65.936000000000007</v>
      </c>
    </row>
    <row r="1314" spans="1:8">
      <c r="A1314" s="2" t="s">
        <v>154</v>
      </c>
      <c r="B1314" s="2" t="s">
        <v>140</v>
      </c>
      <c r="C1314" s="2" t="s">
        <v>177</v>
      </c>
      <c r="D1314" s="8">
        <f>DATE(2010,1,1)</f>
        <v>40179</v>
      </c>
      <c r="E1314" s="2">
        <v>71.085999999999999</v>
      </c>
      <c r="F1314" s="2" t="s">
        <v>156</v>
      </c>
      <c r="G1314" s="2">
        <v>5.28</v>
      </c>
      <c r="H1314" s="2">
        <v>65.805999999999997</v>
      </c>
    </row>
    <row r="1315" spans="1:8">
      <c r="A1315" s="2" t="s">
        <v>154</v>
      </c>
      <c r="B1315" s="2" t="s">
        <v>140</v>
      </c>
      <c r="C1315" s="2" t="s">
        <v>177</v>
      </c>
      <c r="D1315" s="8">
        <f>DATE(2010,2,1)</f>
        <v>40210</v>
      </c>
      <c r="E1315" s="2">
        <v>71.085999999999999</v>
      </c>
      <c r="F1315" s="2" t="s">
        <v>156</v>
      </c>
      <c r="G1315" s="2">
        <v>5.25</v>
      </c>
      <c r="H1315" s="2">
        <v>65.835999999999999</v>
      </c>
    </row>
    <row r="1316" spans="1:8">
      <c r="A1316" s="2" t="s">
        <v>154</v>
      </c>
      <c r="B1316" s="2" t="s">
        <v>140</v>
      </c>
      <c r="C1316" s="2" t="s">
        <v>177</v>
      </c>
      <c r="D1316" s="8">
        <f>DATE(2010,3,1)</f>
        <v>40238</v>
      </c>
      <c r="E1316" s="2">
        <v>71.085999999999999</v>
      </c>
      <c r="F1316" s="2" t="s">
        <v>156</v>
      </c>
      <c r="G1316" s="2">
        <v>5.23</v>
      </c>
      <c r="H1316" s="2">
        <v>65.855999999999995</v>
      </c>
    </row>
    <row r="1317" spans="1:8">
      <c r="A1317" s="2" t="s">
        <v>154</v>
      </c>
      <c r="B1317" s="2" t="s">
        <v>140</v>
      </c>
      <c r="C1317" s="2" t="s">
        <v>177</v>
      </c>
      <c r="D1317" s="8">
        <f>DATE(2010,4,1)</f>
        <v>40269</v>
      </c>
      <c r="E1317" s="2">
        <v>71.085999999999999</v>
      </c>
      <c r="F1317" s="2" t="s">
        <v>156</v>
      </c>
      <c r="G1317" s="2">
        <v>5.28</v>
      </c>
      <c r="H1317" s="2">
        <v>65.805999999999997</v>
      </c>
    </row>
    <row r="1318" spans="1:8">
      <c r="A1318" s="2" t="s">
        <v>154</v>
      </c>
      <c r="B1318" s="2" t="s">
        <v>140</v>
      </c>
      <c r="C1318" s="2" t="s">
        <v>177</v>
      </c>
      <c r="D1318" s="8">
        <f>DATE(2010,5,1)</f>
        <v>40299</v>
      </c>
      <c r="E1318" s="2">
        <v>71.085999999999999</v>
      </c>
      <c r="F1318" s="2" t="s">
        <v>156</v>
      </c>
      <c r="G1318" s="2">
        <v>5.45</v>
      </c>
      <c r="H1318" s="2">
        <v>65.635999999999996</v>
      </c>
    </row>
    <row r="1319" spans="1:8">
      <c r="A1319" s="2" t="s">
        <v>154</v>
      </c>
      <c r="B1319" s="2" t="s">
        <v>140</v>
      </c>
      <c r="C1319" s="2" t="s">
        <v>177</v>
      </c>
      <c r="D1319" s="8">
        <f>DATE(2010,6,1)</f>
        <v>40330</v>
      </c>
      <c r="E1319" s="2">
        <v>71.085999999999999</v>
      </c>
      <c r="F1319" s="2" t="s">
        <v>156</v>
      </c>
      <c r="G1319" s="2">
        <v>4.8</v>
      </c>
      <c r="H1319" s="2">
        <v>66.286000000000001</v>
      </c>
    </row>
    <row r="1320" spans="1:8">
      <c r="A1320" s="2" t="s">
        <v>154</v>
      </c>
      <c r="B1320" s="2" t="s">
        <v>140</v>
      </c>
      <c r="C1320" s="2" t="s">
        <v>177</v>
      </c>
      <c r="D1320" s="8">
        <f>DATE(2010,7,1)</f>
        <v>40360</v>
      </c>
      <c r="E1320" s="2">
        <v>71.085999999999999</v>
      </c>
      <c r="F1320" s="2" t="s">
        <v>156</v>
      </c>
      <c r="G1320" s="2">
        <v>5.0999999999999996</v>
      </c>
      <c r="H1320" s="2">
        <v>65.986000000000004</v>
      </c>
    </row>
    <row r="1321" spans="1:8">
      <c r="A1321" s="2" t="s">
        <v>154</v>
      </c>
      <c r="B1321" s="2" t="s">
        <v>140</v>
      </c>
      <c r="C1321" s="2" t="s">
        <v>177</v>
      </c>
      <c r="D1321" s="8">
        <f>DATE(2010,8,1)</f>
        <v>40391</v>
      </c>
      <c r="E1321" s="2">
        <v>71.085999999999999</v>
      </c>
      <c r="F1321" s="2" t="s">
        <v>156</v>
      </c>
      <c r="G1321" s="2">
        <v>4.5999999999999996</v>
      </c>
      <c r="H1321" s="2">
        <v>66.486000000000004</v>
      </c>
    </row>
    <row r="1322" spans="1:8">
      <c r="A1322" s="2" t="s">
        <v>154</v>
      </c>
      <c r="B1322" s="2" t="s">
        <v>140</v>
      </c>
      <c r="C1322" s="2" t="s">
        <v>177</v>
      </c>
      <c r="D1322" s="8">
        <f>DATE(2010,9,1)</f>
        <v>40422</v>
      </c>
      <c r="E1322" s="2">
        <v>71.085999999999999</v>
      </c>
      <c r="F1322" s="2" t="s">
        <v>156</v>
      </c>
      <c r="G1322" s="2">
        <v>5</v>
      </c>
      <c r="H1322" s="2">
        <v>66.085999999999999</v>
      </c>
    </row>
    <row r="1323" spans="1:8">
      <c r="A1323" s="2" t="s">
        <v>154</v>
      </c>
      <c r="B1323" s="2" t="s">
        <v>140</v>
      </c>
      <c r="C1323" s="2" t="s">
        <v>177</v>
      </c>
      <c r="D1323" s="8">
        <f>DATE(2010,10,1)</f>
        <v>40452</v>
      </c>
      <c r="E1323" s="2">
        <v>71.085999999999999</v>
      </c>
      <c r="F1323" s="2" t="s">
        <v>156</v>
      </c>
      <c r="G1323" s="2">
        <v>5</v>
      </c>
      <c r="H1323" s="2">
        <v>66.085999999999999</v>
      </c>
    </row>
    <row r="1324" spans="1:8">
      <c r="A1324" s="2" t="s">
        <v>154</v>
      </c>
      <c r="B1324" s="2" t="s">
        <v>140</v>
      </c>
      <c r="C1324" s="2" t="s">
        <v>177</v>
      </c>
      <c r="D1324" s="8">
        <f>DATE(2010,11,1)</f>
        <v>40483</v>
      </c>
      <c r="E1324" s="2">
        <v>71.085999999999999</v>
      </c>
      <c r="F1324" s="2" t="s">
        <v>156</v>
      </c>
      <c r="G1324" s="2">
        <v>5.08</v>
      </c>
      <c r="H1324" s="2">
        <v>66.006</v>
      </c>
    </row>
    <row r="1325" spans="1:8">
      <c r="A1325" s="2" t="s">
        <v>154</v>
      </c>
      <c r="B1325" s="2" t="s">
        <v>140</v>
      </c>
      <c r="C1325" s="2" t="s">
        <v>177</v>
      </c>
      <c r="D1325" s="8">
        <f>DATE(2010,12,1)</f>
        <v>40513</v>
      </c>
      <c r="E1325" s="2">
        <v>71.085999999999999</v>
      </c>
      <c r="F1325" s="2" t="s">
        <v>156</v>
      </c>
      <c r="G1325" s="2">
        <v>5.2</v>
      </c>
      <c r="H1325" s="2">
        <v>65.885999999999996</v>
      </c>
    </row>
    <row r="1326" spans="1:8">
      <c r="A1326" s="2" t="s">
        <v>154</v>
      </c>
      <c r="B1326" s="2" t="s">
        <v>140</v>
      </c>
      <c r="C1326" s="2" t="s">
        <v>177</v>
      </c>
      <c r="D1326" s="8">
        <f>DATE(2011,2,1)</f>
        <v>40575</v>
      </c>
      <c r="E1326" s="2">
        <v>71.085999999999999</v>
      </c>
      <c r="F1326" s="2" t="s">
        <v>156</v>
      </c>
      <c r="G1326" s="2">
        <v>5</v>
      </c>
      <c r="H1326" s="2">
        <v>66.085999999999999</v>
      </c>
    </row>
    <row r="1327" spans="1:8">
      <c r="A1327" s="2" t="s">
        <v>154</v>
      </c>
      <c r="B1327" s="2" t="s">
        <v>140</v>
      </c>
      <c r="C1327" s="2" t="s">
        <v>177</v>
      </c>
      <c r="D1327" s="8">
        <f>DATE(2011,3,1)</f>
        <v>40603</v>
      </c>
      <c r="E1327" s="2">
        <v>71.085999999999999</v>
      </c>
      <c r="F1327" s="2" t="s">
        <v>156</v>
      </c>
      <c r="G1327" s="2">
        <v>5.3</v>
      </c>
      <c r="H1327" s="2">
        <v>65.786000000000001</v>
      </c>
    </row>
    <row r="1328" spans="1:8">
      <c r="A1328" s="2" t="s">
        <v>154</v>
      </c>
      <c r="B1328" s="2" t="s">
        <v>140</v>
      </c>
      <c r="C1328" s="2" t="s">
        <v>177</v>
      </c>
      <c r="D1328" s="8">
        <f>DATE(2011,4,1)</f>
        <v>40634</v>
      </c>
      <c r="E1328" s="2">
        <v>71.085999999999999</v>
      </c>
      <c r="F1328" s="2" t="s">
        <v>156</v>
      </c>
      <c r="G1328" s="2">
        <v>5.3</v>
      </c>
      <c r="H1328" s="2">
        <v>65.786000000000001</v>
      </c>
    </row>
    <row r="1329" spans="1:8">
      <c r="A1329" s="2" t="s">
        <v>154</v>
      </c>
      <c r="B1329" s="2" t="s">
        <v>140</v>
      </c>
      <c r="C1329" s="2" t="s">
        <v>177</v>
      </c>
      <c r="D1329" s="8">
        <f>DATE(2011,5,1)</f>
        <v>40664</v>
      </c>
      <c r="E1329" s="2">
        <v>71.085999999999999</v>
      </c>
      <c r="F1329" s="2" t="s">
        <v>156</v>
      </c>
      <c r="G1329" s="2">
        <v>5.0999999999999996</v>
      </c>
      <c r="H1329" s="2">
        <v>65.986000000000004</v>
      </c>
    </row>
    <row r="1330" spans="1:8">
      <c r="A1330" s="2" t="s">
        <v>154</v>
      </c>
      <c r="B1330" s="2" t="s">
        <v>140</v>
      </c>
      <c r="C1330" s="2" t="s">
        <v>177</v>
      </c>
      <c r="D1330" s="8">
        <f>DATE(2011,6,1)</f>
        <v>40695</v>
      </c>
      <c r="E1330" s="2">
        <v>71.085999999999999</v>
      </c>
      <c r="F1330" s="2" t="s">
        <v>156</v>
      </c>
      <c r="G1330" s="2">
        <v>5</v>
      </c>
      <c r="H1330" s="2">
        <v>66.085999999999999</v>
      </c>
    </row>
    <row r="1331" spans="1:8">
      <c r="A1331" s="2" t="s">
        <v>154</v>
      </c>
      <c r="B1331" s="2" t="s">
        <v>140</v>
      </c>
      <c r="C1331" s="2" t="s">
        <v>177</v>
      </c>
      <c r="D1331" s="8">
        <f>DATE(2011,7,1)</f>
        <v>40725</v>
      </c>
      <c r="E1331" s="2">
        <v>71.085999999999999</v>
      </c>
      <c r="F1331" s="2" t="s">
        <v>156</v>
      </c>
      <c r="G1331" s="2">
        <v>4.7</v>
      </c>
      <c r="H1331" s="2">
        <v>66.385999999999996</v>
      </c>
    </row>
    <row r="1332" spans="1:8">
      <c r="A1332" s="2" t="s">
        <v>154</v>
      </c>
      <c r="B1332" s="2" t="s">
        <v>140</v>
      </c>
      <c r="C1332" s="2" t="s">
        <v>177</v>
      </c>
      <c r="D1332" s="8">
        <f>DATE(2011,8,1)</f>
        <v>40756</v>
      </c>
      <c r="E1332" s="2">
        <v>71.085999999999999</v>
      </c>
      <c r="F1332" s="2" t="s">
        <v>156</v>
      </c>
      <c r="G1332" s="2">
        <v>5.0999999999999996</v>
      </c>
      <c r="H1332" s="2">
        <v>65.986000000000004</v>
      </c>
    </row>
    <row r="1333" spans="1:8">
      <c r="A1333" s="2" t="s">
        <v>154</v>
      </c>
      <c r="B1333" s="2" t="s">
        <v>140</v>
      </c>
      <c r="C1333" s="2" t="s">
        <v>177</v>
      </c>
      <c r="D1333" s="8">
        <f>DATE(2011,9,1)</f>
        <v>40787</v>
      </c>
      <c r="E1333" s="2">
        <v>71.085999999999999</v>
      </c>
      <c r="F1333" s="2" t="s">
        <v>156</v>
      </c>
      <c r="G1333" s="2">
        <v>5</v>
      </c>
      <c r="H1333" s="2">
        <v>66.085999999999999</v>
      </c>
    </row>
    <row r="1334" spans="1:8">
      <c r="A1334" s="2" t="s">
        <v>154</v>
      </c>
      <c r="B1334" s="2" t="s">
        <v>140</v>
      </c>
      <c r="C1334" s="2" t="s">
        <v>177</v>
      </c>
      <c r="D1334" s="8">
        <f>DATE(2011,10,1)</f>
        <v>40817</v>
      </c>
      <c r="E1334" s="2">
        <v>71.085999999999999</v>
      </c>
      <c r="F1334" s="2" t="s">
        <v>156</v>
      </c>
      <c r="G1334" s="2">
        <v>5.05</v>
      </c>
      <c r="H1334" s="2">
        <v>66.036000000000001</v>
      </c>
    </row>
    <row r="1335" spans="1:8">
      <c r="A1335" s="2" t="s">
        <v>154</v>
      </c>
      <c r="B1335" s="2" t="s">
        <v>140</v>
      </c>
      <c r="C1335" s="2" t="s">
        <v>177</v>
      </c>
      <c r="D1335" s="8">
        <f>DATE(2011,11,1)</f>
        <v>40848</v>
      </c>
      <c r="E1335" s="2">
        <v>71.085999999999999</v>
      </c>
      <c r="F1335" s="2" t="s">
        <v>156</v>
      </c>
      <c r="G1335" s="2">
        <v>5.05</v>
      </c>
      <c r="H1335" s="2">
        <v>66.036000000000001</v>
      </c>
    </row>
    <row r="1336" spans="1:8">
      <c r="A1336" s="2" t="s">
        <v>154</v>
      </c>
      <c r="B1336" s="2" t="s">
        <v>140</v>
      </c>
      <c r="C1336" s="2" t="s">
        <v>177</v>
      </c>
      <c r="D1336" s="8">
        <f>DATE(2011,12,1)</f>
        <v>40878</v>
      </c>
      <c r="E1336" s="2">
        <v>71.085999999999999</v>
      </c>
      <c r="F1336" s="2" t="s">
        <v>156</v>
      </c>
      <c r="G1336" s="2">
        <v>5</v>
      </c>
      <c r="H1336" s="2">
        <v>66.085999999999999</v>
      </c>
    </row>
    <row r="1337" spans="1:8">
      <c r="A1337" s="2" t="s">
        <v>154</v>
      </c>
      <c r="B1337" s="2" t="s">
        <v>140</v>
      </c>
      <c r="C1337" s="2" t="s">
        <v>177</v>
      </c>
      <c r="D1337" s="8">
        <f>DATE(2012,1,1)</f>
        <v>40909</v>
      </c>
      <c r="E1337" s="2">
        <v>71.085999999999999</v>
      </c>
      <c r="F1337" s="2" t="s">
        <v>156</v>
      </c>
      <c r="G1337" s="2">
        <v>5.2</v>
      </c>
      <c r="H1337" s="2">
        <v>65.885999999999996</v>
      </c>
    </row>
    <row r="1338" spans="1:8">
      <c r="A1338" s="2" t="s">
        <v>154</v>
      </c>
      <c r="B1338" s="2" t="s">
        <v>140</v>
      </c>
      <c r="C1338" s="2" t="s">
        <v>177</v>
      </c>
      <c r="D1338" s="8">
        <f>DATE(2012,2,1)</f>
        <v>40940</v>
      </c>
      <c r="E1338" s="2">
        <v>71.085999999999999</v>
      </c>
      <c r="F1338" s="2" t="s">
        <v>156</v>
      </c>
      <c r="G1338" s="2">
        <v>5.2</v>
      </c>
      <c r="H1338" s="2">
        <v>65.885999999999996</v>
      </c>
    </row>
    <row r="1339" spans="1:8">
      <c r="A1339" s="2" t="s">
        <v>154</v>
      </c>
      <c r="B1339" s="2" t="s">
        <v>140</v>
      </c>
      <c r="C1339" s="2" t="s">
        <v>177</v>
      </c>
      <c r="D1339" s="8">
        <f>DATE(2012,3,1)</f>
        <v>40969</v>
      </c>
      <c r="E1339" s="2">
        <v>71.085999999999999</v>
      </c>
      <c r="F1339" s="2" t="s">
        <v>156</v>
      </c>
      <c r="G1339" s="2">
        <v>5.8</v>
      </c>
      <c r="H1339" s="2">
        <v>65.286000000000001</v>
      </c>
    </row>
    <row r="1340" spans="1:8">
      <c r="A1340" s="2" t="s">
        <v>154</v>
      </c>
      <c r="B1340" s="2" t="s">
        <v>140</v>
      </c>
      <c r="C1340" s="2" t="s">
        <v>177</v>
      </c>
      <c r="D1340" s="8">
        <f>DATE(2012,4,1)</f>
        <v>41000</v>
      </c>
      <c r="E1340" s="2">
        <v>71.085999999999999</v>
      </c>
      <c r="F1340" s="2" t="s">
        <v>156</v>
      </c>
      <c r="G1340" s="2">
        <v>5.25</v>
      </c>
      <c r="H1340" s="2">
        <v>65.835999999999999</v>
      </c>
    </row>
    <row r="1341" spans="1:8">
      <c r="A1341" s="2" t="s">
        <v>154</v>
      </c>
      <c r="B1341" s="2" t="s">
        <v>140</v>
      </c>
      <c r="C1341" s="2" t="s">
        <v>177</v>
      </c>
      <c r="D1341" s="8">
        <f>DATE(2012,5,1)</f>
        <v>41030</v>
      </c>
      <c r="E1341" s="2">
        <v>71.085999999999999</v>
      </c>
      <c r="F1341" s="2" t="s">
        <v>156</v>
      </c>
      <c r="G1341" s="2">
        <v>5.6</v>
      </c>
      <c r="H1341" s="2">
        <v>65.486000000000004</v>
      </c>
    </row>
    <row r="1342" spans="1:8">
      <c r="A1342" s="2" t="s">
        <v>154</v>
      </c>
      <c r="B1342" s="2" t="s">
        <v>140</v>
      </c>
      <c r="C1342" s="2" t="s">
        <v>177</v>
      </c>
      <c r="D1342" s="8">
        <f>DATE(2012,6,1)</f>
        <v>41061</v>
      </c>
      <c r="E1342" s="2">
        <v>71.085999999999999</v>
      </c>
      <c r="F1342" s="2" t="s">
        <v>156</v>
      </c>
      <c r="G1342" s="2">
        <v>5.2</v>
      </c>
      <c r="H1342" s="2">
        <v>65.885999999999996</v>
      </c>
    </row>
    <row r="1343" spans="1:8">
      <c r="A1343" s="2" t="s">
        <v>154</v>
      </c>
      <c r="B1343" s="2" t="s">
        <v>140</v>
      </c>
      <c r="C1343" s="2" t="s">
        <v>177</v>
      </c>
      <c r="D1343" s="8">
        <f>DATE(2012,7,1)</f>
        <v>41091</v>
      </c>
      <c r="E1343" s="2">
        <v>71.085999999999999</v>
      </c>
      <c r="F1343" s="2" t="s">
        <v>156</v>
      </c>
      <c r="G1343" s="2">
        <v>5.15</v>
      </c>
      <c r="H1343" s="2">
        <v>65.936000000000007</v>
      </c>
    </row>
    <row r="1344" spans="1:8">
      <c r="A1344" s="2" t="s">
        <v>154</v>
      </c>
      <c r="B1344" s="2" t="s">
        <v>140</v>
      </c>
      <c r="C1344" s="2" t="s">
        <v>177</v>
      </c>
      <c r="D1344" s="8">
        <f>DATE(2012,8,1)</f>
        <v>41122</v>
      </c>
      <c r="E1344" s="2">
        <v>71.085999999999999</v>
      </c>
      <c r="F1344" s="2" t="s">
        <v>156</v>
      </c>
      <c r="G1344" s="2">
        <v>5.2</v>
      </c>
      <c r="H1344" s="2">
        <v>65.885999999999996</v>
      </c>
    </row>
    <row r="1345" spans="1:8">
      <c r="A1345" s="2" t="s">
        <v>154</v>
      </c>
      <c r="B1345" s="2" t="s">
        <v>140</v>
      </c>
      <c r="C1345" s="2" t="s">
        <v>177</v>
      </c>
      <c r="D1345" s="8">
        <f>DATE(2012,9,1)</f>
        <v>41153</v>
      </c>
      <c r="E1345" s="2">
        <v>71.085999999999999</v>
      </c>
      <c r="F1345" s="2" t="s">
        <v>156</v>
      </c>
      <c r="G1345" s="2">
        <v>5.2</v>
      </c>
      <c r="H1345" s="2">
        <v>65.885999999999996</v>
      </c>
    </row>
    <row r="1346" spans="1:8">
      <c r="A1346" s="2" t="s">
        <v>154</v>
      </c>
      <c r="B1346" s="2" t="s">
        <v>140</v>
      </c>
      <c r="C1346" s="2" t="s">
        <v>177</v>
      </c>
      <c r="D1346" s="8">
        <f>DATE(2012,10,1)</f>
        <v>41183</v>
      </c>
      <c r="E1346" s="2">
        <v>71.085999999999999</v>
      </c>
      <c r="F1346" s="2" t="s">
        <v>156</v>
      </c>
      <c r="G1346" s="2">
        <v>5.5</v>
      </c>
      <c r="H1346" s="2">
        <v>65.585999999999999</v>
      </c>
    </row>
    <row r="1347" spans="1:8">
      <c r="A1347" s="2" t="s">
        <v>154</v>
      </c>
      <c r="B1347" s="2" t="s">
        <v>140</v>
      </c>
      <c r="C1347" s="2" t="s">
        <v>177</v>
      </c>
      <c r="D1347" s="8">
        <f>DATE(2012,11,1)</f>
        <v>41214</v>
      </c>
      <c r="E1347" s="2">
        <v>71.085999999999999</v>
      </c>
      <c r="F1347" s="2" t="s">
        <v>156</v>
      </c>
      <c r="G1347" s="2">
        <v>5.3</v>
      </c>
      <c r="H1347" s="2">
        <v>65.786000000000001</v>
      </c>
    </row>
    <row r="1348" spans="1:8">
      <c r="A1348" s="2" t="s">
        <v>154</v>
      </c>
      <c r="B1348" s="2" t="s">
        <v>140</v>
      </c>
      <c r="C1348" s="2" t="s">
        <v>177</v>
      </c>
      <c r="D1348" s="8">
        <f>DATE(2012,12,1)</f>
        <v>41244</v>
      </c>
      <c r="E1348" s="2">
        <v>71.085999999999999</v>
      </c>
      <c r="F1348" s="2" t="s">
        <v>156</v>
      </c>
      <c r="G1348" s="2">
        <v>5</v>
      </c>
      <c r="H1348" s="2">
        <v>66.085999999999999</v>
      </c>
    </row>
    <row r="1349" spans="1:8">
      <c r="A1349" s="2" t="s">
        <v>154</v>
      </c>
      <c r="B1349" s="2" t="s">
        <v>140</v>
      </c>
      <c r="C1349" s="2" t="s">
        <v>177</v>
      </c>
      <c r="D1349" s="8">
        <f>DATE(2013,1,7)</f>
        <v>41281</v>
      </c>
      <c r="E1349" s="2">
        <v>71.085999999999999</v>
      </c>
      <c r="F1349" s="2" t="s">
        <v>156</v>
      </c>
      <c r="G1349" s="2">
        <v>5</v>
      </c>
      <c r="H1349" s="2">
        <v>66.085999999999999</v>
      </c>
    </row>
    <row r="1350" spans="1:8">
      <c r="A1350" s="2" t="s">
        <v>154</v>
      </c>
      <c r="B1350" s="2" t="s">
        <v>140</v>
      </c>
      <c r="C1350" s="2" t="s">
        <v>177</v>
      </c>
      <c r="D1350" s="8">
        <f>DATE(2013,2,1)</f>
        <v>41306</v>
      </c>
      <c r="E1350" s="2">
        <v>71.085999999999999</v>
      </c>
      <c r="F1350" s="2" t="s">
        <v>156</v>
      </c>
      <c r="G1350" s="2">
        <v>5</v>
      </c>
      <c r="H1350" s="2">
        <v>66.085999999999999</v>
      </c>
    </row>
    <row r="1351" spans="1:8">
      <c r="A1351" s="2" t="s">
        <v>154</v>
      </c>
      <c r="B1351" s="2" t="s">
        <v>140</v>
      </c>
      <c r="C1351" s="2" t="s">
        <v>177</v>
      </c>
      <c r="D1351" s="8">
        <f>DATE(2013,3,1)</f>
        <v>41334</v>
      </c>
      <c r="E1351" s="2">
        <v>71.085999999999999</v>
      </c>
      <c r="F1351" s="2" t="s">
        <v>156</v>
      </c>
      <c r="G1351" s="2">
        <v>5.0999999999999996</v>
      </c>
      <c r="H1351" s="2">
        <v>65.986000000000004</v>
      </c>
    </row>
    <row r="1352" spans="1:8">
      <c r="A1352" s="2" t="s">
        <v>154</v>
      </c>
      <c r="B1352" s="2" t="s">
        <v>140</v>
      </c>
      <c r="C1352" s="2" t="s">
        <v>177</v>
      </c>
      <c r="D1352" s="8">
        <f>DATE(2013,4,1)</f>
        <v>41365</v>
      </c>
      <c r="E1352" s="2">
        <v>71.085999999999999</v>
      </c>
      <c r="F1352" s="2" t="s">
        <v>156</v>
      </c>
      <c r="G1352" s="2">
        <v>5</v>
      </c>
      <c r="H1352" s="2">
        <v>66.085999999999999</v>
      </c>
    </row>
    <row r="1353" spans="1:8">
      <c r="A1353" s="2" t="s">
        <v>154</v>
      </c>
      <c r="B1353" s="2" t="s">
        <v>140</v>
      </c>
      <c r="C1353" s="2" t="s">
        <v>177</v>
      </c>
      <c r="D1353" s="8">
        <f>DATE(2013,5,1)</f>
        <v>41395</v>
      </c>
      <c r="E1353" s="2">
        <v>71.085999999999999</v>
      </c>
      <c r="F1353" s="2" t="s">
        <v>156</v>
      </c>
      <c r="G1353" s="2">
        <v>5</v>
      </c>
      <c r="H1353" s="2">
        <v>66.085999999999999</v>
      </c>
    </row>
    <row r="1354" spans="1:8">
      <c r="A1354" s="2" t="s">
        <v>154</v>
      </c>
      <c r="B1354" s="2" t="s">
        <v>140</v>
      </c>
      <c r="C1354" s="2" t="s">
        <v>177</v>
      </c>
      <c r="D1354" s="8">
        <f>DATE(2013,6,3)</f>
        <v>41428</v>
      </c>
      <c r="E1354" s="2">
        <v>71.085999999999999</v>
      </c>
      <c r="F1354" s="2" t="s">
        <v>156</v>
      </c>
      <c r="G1354" s="2">
        <v>5.05</v>
      </c>
      <c r="H1354" s="2">
        <v>66.036000000000001</v>
      </c>
    </row>
    <row r="1355" spans="1:8">
      <c r="A1355" s="2" t="s">
        <v>154</v>
      </c>
      <c r="B1355" s="2" t="s">
        <v>140</v>
      </c>
      <c r="C1355" s="2" t="s">
        <v>177</v>
      </c>
      <c r="D1355" s="8">
        <f>DATE(2013,7,1)</f>
        <v>41456</v>
      </c>
      <c r="E1355" s="2">
        <v>71.085999999999999</v>
      </c>
      <c r="F1355" s="2" t="s">
        <v>156</v>
      </c>
      <c r="G1355" s="2">
        <v>4.7</v>
      </c>
      <c r="H1355" s="2">
        <v>66.385999999999996</v>
      </c>
    </row>
    <row r="1356" spans="1:8">
      <c r="A1356" s="2" t="s">
        <v>154</v>
      </c>
      <c r="B1356" s="2" t="s">
        <v>140</v>
      </c>
      <c r="C1356" s="2" t="s">
        <v>177</v>
      </c>
      <c r="D1356" s="8">
        <f>DATE(2013,8,1)</f>
        <v>41487</v>
      </c>
      <c r="E1356" s="2">
        <v>71.085999999999999</v>
      </c>
      <c r="F1356" s="2" t="s">
        <v>156</v>
      </c>
      <c r="G1356" s="2">
        <v>4.45</v>
      </c>
      <c r="H1356" s="2">
        <v>66.635999999999996</v>
      </c>
    </row>
    <row r="1357" spans="1:8">
      <c r="A1357" s="2" t="s">
        <v>154</v>
      </c>
      <c r="B1357" s="2" t="s">
        <v>140</v>
      </c>
      <c r="C1357" s="2" t="s">
        <v>177</v>
      </c>
      <c r="D1357" s="8">
        <f>DATE(2013,9,2)</f>
        <v>41519</v>
      </c>
      <c r="E1357" s="2">
        <v>71.085999999999999</v>
      </c>
      <c r="F1357" s="2" t="s">
        <v>156</v>
      </c>
      <c r="G1357" s="2">
        <v>4.5999999999999996</v>
      </c>
      <c r="H1357" s="2">
        <v>66.486000000000004</v>
      </c>
    </row>
    <row r="1358" spans="1:8">
      <c r="A1358" s="2" t="s">
        <v>154</v>
      </c>
      <c r="B1358" s="2" t="s">
        <v>140</v>
      </c>
      <c r="C1358" s="2" t="s">
        <v>177</v>
      </c>
      <c r="D1358" s="8">
        <f>DATE(2013,10,1)</f>
        <v>41548</v>
      </c>
      <c r="E1358" s="2">
        <v>71.085999999999999</v>
      </c>
      <c r="F1358" s="2" t="s">
        <v>156</v>
      </c>
      <c r="G1358" s="2">
        <v>4.7</v>
      </c>
      <c r="H1358" s="2">
        <v>66.385999999999996</v>
      </c>
    </row>
    <row r="1359" spans="1:8">
      <c r="A1359" s="2" t="s">
        <v>154</v>
      </c>
      <c r="B1359" s="2" t="s">
        <v>140</v>
      </c>
      <c r="C1359" s="2" t="s">
        <v>177</v>
      </c>
      <c r="D1359" s="8">
        <f>DATE(2013,11,4)</f>
        <v>41582</v>
      </c>
      <c r="E1359" s="2">
        <v>71.085999999999999</v>
      </c>
      <c r="F1359" s="2" t="s">
        <v>156</v>
      </c>
      <c r="G1359" s="2">
        <v>4.2</v>
      </c>
      <c r="H1359" s="2">
        <v>66.885999999999996</v>
      </c>
    </row>
    <row r="1360" spans="1:8">
      <c r="A1360" s="2" t="s">
        <v>154</v>
      </c>
      <c r="B1360" s="2" t="s">
        <v>140</v>
      </c>
      <c r="C1360" s="2" t="s">
        <v>177</v>
      </c>
      <c r="D1360" s="8">
        <f>DATE(2013,12,2)</f>
        <v>41610</v>
      </c>
      <c r="E1360" s="2">
        <v>71.085999999999999</v>
      </c>
      <c r="F1360" s="2" t="s">
        <v>156</v>
      </c>
      <c r="G1360" s="2">
        <v>5</v>
      </c>
      <c r="H1360" s="2">
        <v>66.085999999999999</v>
      </c>
    </row>
    <row r="1361" spans="1:8">
      <c r="A1361" s="2" t="s">
        <v>154</v>
      </c>
      <c r="B1361" s="2" t="s">
        <v>140</v>
      </c>
      <c r="C1361" s="2" t="s">
        <v>177</v>
      </c>
      <c r="D1361" s="8">
        <f>DATE(2014,1,1)</f>
        <v>41640</v>
      </c>
      <c r="E1361" s="2">
        <v>71.085999999999999</v>
      </c>
      <c r="F1361" s="2" t="s">
        <v>156</v>
      </c>
      <c r="G1361" s="2">
        <v>5</v>
      </c>
      <c r="H1361" s="2">
        <v>66.085999999999999</v>
      </c>
    </row>
    <row r="1362" spans="1:8">
      <c r="A1362" s="2" t="s">
        <v>154</v>
      </c>
      <c r="B1362" s="2" t="s">
        <v>140</v>
      </c>
      <c r="C1362" s="2" t="s">
        <v>177</v>
      </c>
      <c r="D1362" s="8">
        <f>DATE(2014,2,1)</f>
        <v>41671</v>
      </c>
      <c r="E1362" s="2">
        <v>71.085999999999999</v>
      </c>
      <c r="F1362" s="2" t="s">
        <v>156</v>
      </c>
      <c r="G1362" s="2">
        <v>4.95</v>
      </c>
      <c r="H1362" s="2">
        <v>66.135999999999996</v>
      </c>
    </row>
    <row r="1363" spans="1:8">
      <c r="A1363" s="2" t="s">
        <v>154</v>
      </c>
      <c r="B1363" s="2" t="s">
        <v>140</v>
      </c>
      <c r="C1363" s="2" t="s">
        <v>177</v>
      </c>
      <c r="D1363" s="8">
        <f>DATE(2014,3,1)</f>
        <v>41699</v>
      </c>
      <c r="E1363" s="2">
        <v>71.085999999999999</v>
      </c>
      <c r="F1363" s="2" t="s">
        <v>156</v>
      </c>
      <c r="G1363" s="2">
        <v>5</v>
      </c>
      <c r="H1363" s="2">
        <v>66.085999999999999</v>
      </c>
    </row>
    <row r="1364" spans="1:8">
      <c r="A1364" s="2" t="s">
        <v>154</v>
      </c>
      <c r="B1364" s="2" t="s">
        <v>140</v>
      </c>
      <c r="C1364" s="2" t="s">
        <v>177</v>
      </c>
      <c r="D1364" s="8">
        <f>DATE(2014,4,1)</f>
        <v>41730</v>
      </c>
      <c r="E1364" s="2">
        <v>71.085999999999999</v>
      </c>
      <c r="F1364" s="2" t="s">
        <v>156</v>
      </c>
      <c r="G1364" s="2">
        <v>4.95</v>
      </c>
      <c r="H1364" s="2">
        <v>66.135999999999996</v>
      </c>
    </row>
    <row r="1365" spans="1:8">
      <c r="A1365" s="2" t="s">
        <v>154</v>
      </c>
      <c r="B1365" s="2" t="s">
        <v>140</v>
      </c>
      <c r="C1365" s="2" t="s">
        <v>177</v>
      </c>
      <c r="D1365" s="8">
        <f>DATE(2014,5,1)</f>
        <v>41760</v>
      </c>
      <c r="E1365" s="2">
        <v>71.085999999999999</v>
      </c>
      <c r="F1365" s="2" t="s">
        <v>156</v>
      </c>
      <c r="G1365" s="2">
        <v>5.05</v>
      </c>
      <c r="H1365" s="2">
        <v>66.036000000000001</v>
      </c>
    </row>
    <row r="1366" spans="1:8">
      <c r="A1366" s="2" t="s">
        <v>154</v>
      </c>
      <c r="B1366" s="2" t="s">
        <v>140</v>
      </c>
      <c r="C1366" s="2" t="s">
        <v>177</v>
      </c>
      <c r="D1366" s="8">
        <f>DATE(2014,6,16)</f>
        <v>41806</v>
      </c>
      <c r="E1366" s="2">
        <v>71.085999999999999</v>
      </c>
      <c r="F1366" s="2" t="s">
        <v>156</v>
      </c>
      <c r="G1366" s="2">
        <v>4.5999999999999996</v>
      </c>
      <c r="H1366" s="2">
        <v>66.486000000000004</v>
      </c>
    </row>
    <row r="1367" spans="1:8">
      <c r="A1367" s="2" t="s">
        <v>154</v>
      </c>
      <c r="B1367" s="2" t="s">
        <v>140</v>
      </c>
      <c r="C1367" s="2" t="s">
        <v>177</v>
      </c>
      <c r="D1367" s="8">
        <f>DATE(2014,7,1)</f>
        <v>41821</v>
      </c>
      <c r="E1367" s="2">
        <v>71.085999999999999</v>
      </c>
      <c r="F1367" s="2" t="s">
        <v>156</v>
      </c>
      <c r="G1367" s="2">
        <v>4.7</v>
      </c>
      <c r="H1367" s="2">
        <v>66.385999999999996</v>
      </c>
    </row>
    <row r="1368" spans="1:8">
      <c r="A1368" s="2" t="s">
        <v>154</v>
      </c>
      <c r="B1368" s="2" t="s">
        <v>140</v>
      </c>
      <c r="C1368" s="2" t="s">
        <v>177</v>
      </c>
      <c r="D1368" s="8">
        <f>DATE(2014,8,1)</f>
        <v>41852</v>
      </c>
      <c r="E1368" s="2">
        <v>71.085999999999999</v>
      </c>
      <c r="F1368" s="2" t="s">
        <v>156</v>
      </c>
      <c r="G1368" s="2">
        <v>4.8</v>
      </c>
      <c r="H1368" s="2">
        <v>66.286000000000001</v>
      </c>
    </row>
    <row r="1369" spans="1:8">
      <c r="A1369" s="2" t="s">
        <v>154</v>
      </c>
      <c r="B1369" s="2" t="s">
        <v>140</v>
      </c>
      <c r="C1369" s="2" t="s">
        <v>177</v>
      </c>
      <c r="D1369" s="8">
        <f>DATE(2014,9,1)</f>
        <v>41883</v>
      </c>
      <c r="E1369" s="2">
        <v>71.085999999999999</v>
      </c>
      <c r="F1369" s="2" t="s">
        <v>156</v>
      </c>
      <c r="G1369" s="2">
        <v>4.7</v>
      </c>
      <c r="H1369" s="2">
        <v>66.385999999999996</v>
      </c>
    </row>
    <row r="1370" spans="1:8">
      <c r="A1370" s="2" t="s">
        <v>154</v>
      </c>
      <c r="B1370" s="2" t="s">
        <v>140</v>
      </c>
      <c r="C1370" s="2" t="s">
        <v>177</v>
      </c>
      <c r="D1370" s="8">
        <f>DATE(2014,10,1)</f>
        <v>41913</v>
      </c>
      <c r="E1370" s="2">
        <v>71.085999999999999</v>
      </c>
      <c r="F1370" s="2" t="s">
        <v>156</v>
      </c>
      <c r="G1370" s="2">
        <v>5</v>
      </c>
      <c r="H1370" s="2">
        <v>66.085999999999999</v>
      </c>
    </row>
    <row r="1371" spans="1:8">
      <c r="A1371" s="2" t="s">
        <v>154</v>
      </c>
      <c r="B1371" s="2" t="s">
        <v>140</v>
      </c>
      <c r="C1371" s="2" t="s">
        <v>177</v>
      </c>
      <c r="D1371" s="8">
        <f>DATE(2014,11,1)</f>
        <v>41944</v>
      </c>
      <c r="E1371" s="2">
        <v>71.085999999999999</v>
      </c>
      <c r="F1371" s="2" t="s">
        <v>156</v>
      </c>
      <c r="G1371" s="2">
        <v>5.05</v>
      </c>
      <c r="H1371" s="2">
        <v>66.036000000000001</v>
      </c>
    </row>
    <row r="1372" spans="1:8">
      <c r="A1372" s="2" t="s">
        <v>154</v>
      </c>
      <c r="B1372" s="2" t="s">
        <v>140</v>
      </c>
      <c r="C1372" s="2" t="s">
        <v>177</v>
      </c>
      <c r="D1372" s="8">
        <f>DATE(2014,12,1)</f>
        <v>41974</v>
      </c>
      <c r="E1372" s="2">
        <v>71.085999999999999</v>
      </c>
      <c r="F1372" s="2" t="s">
        <v>156</v>
      </c>
      <c r="G1372" s="2">
        <v>5</v>
      </c>
      <c r="H1372" s="2">
        <v>66.085999999999999</v>
      </c>
    </row>
    <row r="1373" spans="1:8">
      <c r="A1373" s="2" t="s">
        <v>154</v>
      </c>
      <c r="B1373" s="2" t="s">
        <v>140</v>
      </c>
      <c r="C1373" s="2" t="s">
        <v>177</v>
      </c>
      <c r="D1373" s="8">
        <f>DATE(2015,1,1)</f>
        <v>42005</v>
      </c>
      <c r="E1373" s="2">
        <v>71.085999999999999</v>
      </c>
      <c r="F1373" s="2" t="s">
        <v>156</v>
      </c>
      <c r="G1373" s="2">
        <v>4.5</v>
      </c>
      <c r="H1373" s="2">
        <v>66.585999999999999</v>
      </c>
    </row>
    <row r="1374" spans="1:8">
      <c r="A1374" s="2" t="s">
        <v>154</v>
      </c>
      <c r="B1374" s="2" t="s">
        <v>140</v>
      </c>
      <c r="C1374" s="2" t="s">
        <v>177</v>
      </c>
      <c r="D1374" s="8">
        <f>DATE(2015,2,1)</f>
        <v>42036</v>
      </c>
      <c r="E1374" s="2">
        <v>71.085999999999999</v>
      </c>
      <c r="F1374" s="2" t="s">
        <v>156</v>
      </c>
      <c r="G1374" s="2">
        <v>4.05</v>
      </c>
      <c r="H1374" s="2">
        <v>67.036000000000001</v>
      </c>
    </row>
    <row r="1375" spans="1:8">
      <c r="A1375" s="2" t="s">
        <v>154</v>
      </c>
      <c r="B1375" s="2" t="s">
        <v>140</v>
      </c>
      <c r="C1375" s="2" t="s">
        <v>177</v>
      </c>
      <c r="D1375" s="8">
        <f>DATE(2015,3,1)</f>
        <v>42064</v>
      </c>
      <c r="E1375" s="2">
        <v>71.085999999999999</v>
      </c>
      <c r="F1375" s="2" t="s">
        <v>156</v>
      </c>
      <c r="G1375" s="2">
        <v>4.3499999999999996</v>
      </c>
      <c r="H1375" s="2">
        <v>66.736000000000004</v>
      </c>
    </row>
    <row r="1376" spans="1:8">
      <c r="A1376" s="2" t="s">
        <v>154</v>
      </c>
      <c r="B1376" s="2" t="s">
        <v>140</v>
      </c>
      <c r="C1376" s="2" t="s">
        <v>177</v>
      </c>
      <c r="D1376" s="8">
        <f>DATE(2015,4,1)</f>
        <v>42095</v>
      </c>
      <c r="E1376" s="2">
        <v>71.085999999999999</v>
      </c>
      <c r="F1376" s="2" t="s">
        <v>156</v>
      </c>
      <c r="G1376" s="2">
        <v>4.75</v>
      </c>
      <c r="H1376" s="2">
        <v>66.335999999999999</v>
      </c>
    </row>
    <row r="1377" spans="1:8">
      <c r="A1377" s="2" t="s">
        <v>154</v>
      </c>
      <c r="B1377" s="2" t="s">
        <v>140</v>
      </c>
      <c r="C1377" s="2" t="s">
        <v>177</v>
      </c>
      <c r="D1377" s="8">
        <f>DATE(2015,5,1)</f>
        <v>42125</v>
      </c>
      <c r="E1377" s="2">
        <v>71.085999999999999</v>
      </c>
      <c r="F1377" s="2" t="s">
        <v>156</v>
      </c>
      <c r="G1377" s="2">
        <v>4.5999999999999996</v>
      </c>
      <c r="H1377" s="2">
        <v>66.486000000000004</v>
      </c>
    </row>
    <row r="1378" spans="1:8">
      <c r="A1378" s="2" t="s">
        <v>154</v>
      </c>
      <c r="B1378" s="2" t="s">
        <v>140</v>
      </c>
      <c r="C1378" s="2" t="s">
        <v>177</v>
      </c>
      <c r="D1378" s="8">
        <f>DATE(2015,6,1)</f>
        <v>42156</v>
      </c>
      <c r="E1378" s="2">
        <v>71.085999999999999</v>
      </c>
      <c r="F1378" s="2" t="s">
        <v>156</v>
      </c>
      <c r="G1378" s="2">
        <v>4.4000000000000004</v>
      </c>
      <c r="H1378" s="2">
        <v>66.686000000000007</v>
      </c>
    </row>
    <row r="1379" spans="1:8">
      <c r="A1379" s="2" t="s">
        <v>154</v>
      </c>
      <c r="B1379" s="2" t="s">
        <v>140</v>
      </c>
      <c r="C1379" s="2" t="s">
        <v>177</v>
      </c>
      <c r="D1379" s="8">
        <f>DATE(2015,7,1)</f>
        <v>42186</v>
      </c>
      <c r="E1379" s="2">
        <v>71.085999999999999</v>
      </c>
      <c r="F1379" s="2" t="s">
        <v>156</v>
      </c>
      <c r="G1379" s="2">
        <v>4.1500000000000004</v>
      </c>
      <c r="H1379" s="2">
        <v>66.936000000000007</v>
      </c>
    </row>
    <row r="1380" spans="1:8">
      <c r="A1380" s="2" t="s">
        <v>154</v>
      </c>
      <c r="B1380" s="2" t="s">
        <v>140</v>
      </c>
      <c r="C1380" s="2" t="s">
        <v>177</v>
      </c>
      <c r="D1380" s="8">
        <f>DATE(2015,8,1)</f>
        <v>42217</v>
      </c>
      <c r="E1380" s="2">
        <v>71.085999999999999</v>
      </c>
      <c r="F1380" s="2" t="s">
        <v>156</v>
      </c>
      <c r="G1380" s="2">
        <v>3.6</v>
      </c>
      <c r="H1380" s="2">
        <v>67.486000000000004</v>
      </c>
    </row>
    <row r="1381" spans="1:8">
      <c r="A1381" s="2" t="s">
        <v>154</v>
      </c>
      <c r="B1381" s="2" t="s">
        <v>140</v>
      </c>
      <c r="C1381" s="2" t="s">
        <v>177</v>
      </c>
      <c r="D1381" s="8">
        <f>DATE(2015,9,1)</f>
        <v>42248</v>
      </c>
      <c r="E1381" s="2">
        <v>71.085999999999999</v>
      </c>
      <c r="F1381" s="2" t="s">
        <v>156</v>
      </c>
      <c r="G1381" s="2">
        <v>3.8</v>
      </c>
      <c r="H1381" s="2">
        <v>67.286000000000001</v>
      </c>
    </row>
    <row r="1382" spans="1:8">
      <c r="A1382" s="2" t="s">
        <v>154</v>
      </c>
      <c r="B1382" s="2" t="s">
        <v>140</v>
      </c>
      <c r="C1382" s="2" t="s">
        <v>177</v>
      </c>
      <c r="D1382" s="8">
        <f>DATE(2015,10,1)</f>
        <v>42278</v>
      </c>
      <c r="E1382" s="2">
        <v>71.085999999999999</v>
      </c>
      <c r="F1382" s="2" t="s">
        <v>156</v>
      </c>
      <c r="G1382" s="2">
        <v>4</v>
      </c>
      <c r="H1382" s="2">
        <v>67.085999999999999</v>
      </c>
    </row>
    <row r="1383" spans="1:8">
      <c r="A1383" s="2" t="s">
        <v>154</v>
      </c>
      <c r="B1383" s="2" t="s">
        <v>140</v>
      </c>
      <c r="C1383" s="2" t="s">
        <v>177</v>
      </c>
      <c r="D1383" s="8">
        <f>DATE(2015,11,1)</f>
        <v>42309</v>
      </c>
      <c r="E1383" s="2">
        <v>71.085999999999999</v>
      </c>
      <c r="F1383" s="2" t="s">
        <v>156</v>
      </c>
      <c r="G1383" s="2">
        <v>4.05</v>
      </c>
      <c r="H1383" s="2">
        <v>67.036000000000001</v>
      </c>
    </row>
    <row r="1384" spans="1:8">
      <c r="A1384" s="2" t="s">
        <v>154</v>
      </c>
      <c r="B1384" s="2" t="s">
        <v>140</v>
      </c>
      <c r="C1384" s="2" t="s">
        <v>177</v>
      </c>
      <c r="D1384" s="8">
        <f>DATE(2015,12,1)</f>
        <v>42339</v>
      </c>
      <c r="E1384" s="2">
        <v>71.085999999999999</v>
      </c>
      <c r="F1384" s="2" t="s">
        <v>156</v>
      </c>
      <c r="G1384" s="2">
        <v>4.45</v>
      </c>
      <c r="H1384" s="2">
        <v>66.635999999999996</v>
      </c>
    </row>
    <row r="1385" spans="1:8">
      <c r="A1385" s="2" t="s">
        <v>154</v>
      </c>
      <c r="B1385" s="2" t="s">
        <v>140</v>
      </c>
      <c r="C1385" s="2" t="s">
        <v>177</v>
      </c>
      <c r="D1385" s="8">
        <f>DATE(2016,1,1)</f>
        <v>42370</v>
      </c>
      <c r="E1385" s="2">
        <v>71.085999999999999</v>
      </c>
      <c r="F1385" s="2" t="s">
        <v>156</v>
      </c>
      <c r="G1385" s="2">
        <v>5.92</v>
      </c>
      <c r="H1385" s="2">
        <v>65.165999999999997</v>
      </c>
    </row>
    <row r="1386" spans="1:8">
      <c r="A1386" s="2" t="s">
        <v>154</v>
      </c>
      <c r="B1386" s="2" t="s">
        <v>140</v>
      </c>
      <c r="C1386" s="2" t="s">
        <v>177</v>
      </c>
      <c r="D1386" s="8">
        <f>DATE(2016,2,1)</f>
        <v>42401</v>
      </c>
      <c r="E1386" s="2">
        <v>71.085999999999999</v>
      </c>
      <c r="F1386" s="2" t="s">
        <v>156</v>
      </c>
      <c r="G1386" s="2">
        <v>5.77</v>
      </c>
      <c r="H1386" s="2">
        <v>65.316000000000003</v>
      </c>
    </row>
    <row r="1387" spans="1:8">
      <c r="A1387" s="2" t="s">
        <v>154</v>
      </c>
      <c r="B1387" s="2" t="s">
        <v>140</v>
      </c>
      <c r="C1387" s="2" t="s">
        <v>177</v>
      </c>
      <c r="D1387" s="8">
        <f>DATE(2016,3,1)</f>
        <v>42430</v>
      </c>
      <c r="E1387" s="2">
        <v>71.085999999999999</v>
      </c>
      <c r="F1387" s="2" t="s">
        <v>156</v>
      </c>
      <c r="G1387" s="2">
        <v>5.72</v>
      </c>
      <c r="H1387" s="2">
        <v>65.366</v>
      </c>
    </row>
    <row r="1388" spans="1:8">
      <c r="A1388" s="2" t="s">
        <v>154</v>
      </c>
      <c r="B1388" s="2" t="s">
        <v>140</v>
      </c>
      <c r="C1388" s="2" t="s">
        <v>177</v>
      </c>
      <c r="D1388" s="8">
        <f>DATE(2016,4,1)</f>
        <v>42461</v>
      </c>
      <c r="E1388" s="2">
        <v>71.085999999999999</v>
      </c>
      <c r="F1388" s="2" t="s">
        <v>156</v>
      </c>
      <c r="G1388" s="2">
        <v>5.72</v>
      </c>
      <c r="H1388" s="2">
        <v>65.366</v>
      </c>
    </row>
    <row r="1389" spans="1:8">
      <c r="A1389" s="2" t="s">
        <v>154</v>
      </c>
      <c r="B1389" s="2" t="s">
        <v>140</v>
      </c>
      <c r="C1389" s="2" t="s">
        <v>177</v>
      </c>
      <c r="D1389" s="8">
        <f>DATE(2016,5,1)</f>
        <v>42491</v>
      </c>
      <c r="E1389" s="2">
        <v>71.085999999999999</v>
      </c>
      <c r="F1389" s="2" t="s">
        <v>156</v>
      </c>
      <c r="G1389" s="2">
        <v>5.77</v>
      </c>
      <c r="H1389" s="2">
        <v>65.316000000000003</v>
      </c>
    </row>
    <row r="1390" spans="1:8">
      <c r="A1390" s="2" t="s">
        <v>154</v>
      </c>
      <c r="B1390" s="2" t="s">
        <v>140</v>
      </c>
      <c r="C1390" s="2" t="s">
        <v>177</v>
      </c>
      <c r="D1390" s="8">
        <f>DATE(2016,6,1)</f>
        <v>42522</v>
      </c>
      <c r="E1390" s="2">
        <v>71.085999999999999</v>
      </c>
      <c r="F1390" s="2" t="s">
        <v>156</v>
      </c>
      <c r="G1390" s="2">
        <v>5.77</v>
      </c>
      <c r="H1390" s="2">
        <v>65.316000000000003</v>
      </c>
    </row>
    <row r="1391" spans="1:8">
      <c r="A1391" s="2" t="s">
        <v>154</v>
      </c>
      <c r="B1391" s="2" t="s">
        <v>140</v>
      </c>
      <c r="C1391" s="2" t="s">
        <v>177</v>
      </c>
      <c r="D1391" s="8">
        <f>DATE(2016,7,1)</f>
        <v>42552</v>
      </c>
      <c r="E1391" s="2">
        <v>71.085999999999999</v>
      </c>
      <c r="F1391" s="2" t="s">
        <v>156</v>
      </c>
      <c r="G1391" s="2">
        <v>5.77</v>
      </c>
      <c r="H1391" s="2">
        <v>65.316000000000003</v>
      </c>
    </row>
    <row r="1392" spans="1:8">
      <c r="A1392" s="2" t="s">
        <v>154</v>
      </c>
      <c r="B1392" s="2" t="s">
        <v>140</v>
      </c>
      <c r="C1392" s="2" t="s">
        <v>177</v>
      </c>
      <c r="D1392" s="8">
        <f>DATE(2016,8,1)</f>
        <v>42583</v>
      </c>
      <c r="E1392" s="2">
        <v>71.085999999999999</v>
      </c>
      <c r="F1392" s="2" t="s">
        <v>156</v>
      </c>
      <c r="G1392" s="2">
        <v>5.22</v>
      </c>
      <c r="H1392" s="2">
        <v>65.866</v>
      </c>
    </row>
    <row r="1393" spans="1:8">
      <c r="A1393" s="2" t="s">
        <v>154</v>
      </c>
      <c r="B1393" s="2" t="s">
        <v>140</v>
      </c>
      <c r="C1393" s="2" t="s">
        <v>177</v>
      </c>
      <c r="D1393" s="8">
        <f>DATE(2016,9,1)</f>
        <v>42614</v>
      </c>
      <c r="E1393" s="2">
        <v>71.085999999999999</v>
      </c>
      <c r="F1393" s="2" t="s">
        <v>156</v>
      </c>
      <c r="G1393" s="2">
        <v>5.67</v>
      </c>
      <c r="H1393" s="2">
        <v>65.415999999999997</v>
      </c>
    </row>
    <row r="1394" spans="1:8">
      <c r="A1394" s="2" t="s">
        <v>154</v>
      </c>
      <c r="B1394" s="2" t="s">
        <v>140</v>
      </c>
      <c r="C1394" s="2" t="s">
        <v>177</v>
      </c>
      <c r="D1394" s="8">
        <f>DATE(2016,10,1)</f>
        <v>42644</v>
      </c>
      <c r="E1394" s="2">
        <v>71.085999999999999</v>
      </c>
      <c r="F1394" s="2" t="s">
        <v>156</v>
      </c>
      <c r="G1394" s="2">
        <v>5.77</v>
      </c>
      <c r="H1394" s="2">
        <v>65.316000000000003</v>
      </c>
    </row>
    <row r="1395" spans="1:8">
      <c r="A1395" s="2" t="s">
        <v>154</v>
      </c>
      <c r="B1395" s="2" t="s">
        <v>140</v>
      </c>
      <c r="C1395" s="2" t="s">
        <v>177</v>
      </c>
      <c r="D1395" s="8">
        <f>DATE(2016,11,1)</f>
        <v>42675</v>
      </c>
      <c r="E1395" s="2">
        <v>71.085999999999999</v>
      </c>
      <c r="F1395" s="2" t="s">
        <v>156</v>
      </c>
      <c r="G1395" s="2">
        <v>6.12</v>
      </c>
      <c r="H1395" s="2">
        <v>64.965999999999994</v>
      </c>
    </row>
    <row r="1396" spans="1:8">
      <c r="A1396" s="2" t="s">
        <v>154</v>
      </c>
      <c r="B1396" s="2" t="s">
        <v>140</v>
      </c>
      <c r="C1396" s="2" t="s">
        <v>177</v>
      </c>
      <c r="D1396" s="8">
        <f>DATE(2016,12,1)</f>
        <v>42705</v>
      </c>
      <c r="E1396" s="2">
        <v>71.085999999999999</v>
      </c>
      <c r="F1396" s="2" t="s">
        <v>156</v>
      </c>
      <c r="G1396" s="2">
        <v>6.07</v>
      </c>
      <c r="H1396" s="2">
        <v>65.016000000000005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D188"/>
  <sheetViews>
    <sheetView tabSelected="1" workbookViewId="0">
      <selection sqref="A1:D1"/>
    </sheetView>
  </sheetViews>
  <sheetFormatPr defaultColWidth="9.140625" defaultRowHeight="15"/>
  <cols>
    <col min="1" max="265" width="9.140625" customWidth="1"/>
  </cols>
  <sheetData>
    <row r="1" spans="1:264">
      <c r="A1" s="12" t="s">
        <v>155</v>
      </c>
      <c r="B1" s="12"/>
      <c r="C1" s="12"/>
      <c r="D1" s="12"/>
      <c r="E1" s="12" t="s">
        <v>157</v>
      </c>
      <c r="F1" s="12"/>
      <c r="G1" s="12"/>
      <c r="H1" s="12"/>
      <c r="I1" s="12" t="s">
        <v>158</v>
      </c>
      <c r="J1" s="12"/>
      <c r="K1" s="12"/>
      <c r="L1" s="12"/>
      <c r="M1" s="12" t="s">
        <v>159</v>
      </c>
      <c r="N1" s="12"/>
      <c r="O1" s="12"/>
      <c r="P1" s="12"/>
      <c r="Q1" s="12" t="s">
        <v>160</v>
      </c>
      <c r="R1" s="12"/>
      <c r="S1" s="12"/>
      <c r="T1" s="12"/>
      <c r="U1" s="12" t="s">
        <v>161</v>
      </c>
      <c r="V1" s="12"/>
      <c r="W1" s="12"/>
      <c r="X1" s="12"/>
      <c r="Y1" s="12" t="s">
        <v>162</v>
      </c>
      <c r="Z1" s="12"/>
      <c r="AA1" s="12"/>
      <c r="AB1" s="12"/>
      <c r="AC1" s="12" t="s">
        <v>163</v>
      </c>
      <c r="AD1" s="12"/>
      <c r="AE1" s="12"/>
      <c r="AF1" s="12"/>
      <c r="AG1" s="12" t="s">
        <v>164</v>
      </c>
      <c r="AH1" s="12"/>
      <c r="AI1" s="12"/>
      <c r="AJ1" s="12"/>
      <c r="AK1" s="12" t="s">
        <v>165</v>
      </c>
      <c r="AL1" s="12"/>
      <c r="AM1" s="12"/>
      <c r="AN1" s="12"/>
      <c r="AO1" s="12" t="s">
        <v>166</v>
      </c>
      <c r="AP1" s="12"/>
      <c r="AQ1" s="12"/>
      <c r="AR1" s="12"/>
      <c r="AS1" s="12" t="s">
        <v>167</v>
      </c>
      <c r="AT1" s="12"/>
      <c r="AU1" s="12"/>
      <c r="AV1" s="12"/>
      <c r="AW1" s="12" t="s">
        <v>168</v>
      </c>
      <c r="AX1" s="12"/>
      <c r="AY1" s="12"/>
      <c r="AZ1" s="12"/>
      <c r="BA1" s="12" t="s">
        <v>169</v>
      </c>
      <c r="BB1" s="12"/>
      <c r="BC1" s="12"/>
      <c r="BD1" s="12"/>
      <c r="BE1" s="12" t="s">
        <v>170</v>
      </c>
      <c r="BF1" s="12"/>
      <c r="BG1" s="12"/>
      <c r="BH1" s="12"/>
      <c r="BI1" s="12" t="s">
        <v>171</v>
      </c>
      <c r="BJ1" s="12"/>
      <c r="BK1" s="12"/>
      <c r="BL1" s="12"/>
      <c r="BM1" s="12" t="s">
        <v>172</v>
      </c>
      <c r="BN1" s="12"/>
      <c r="BO1" s="12"/>
      <c r="BP1" s="12"/>
      <c r="BQ1" s="12" t="s">
        <v>173</v>
      </c>
      <c r="BR1" s="12"/>
      <c r="BS1" s="12"/>
      <c r="BT1" s="12"/>
      <c r="BU1" s="12" t="s">
        <v>174</v>
      </c>
      <c r="BV1" s="12"/>
      <c r="BW1" s="12"/>
      <c r="BX1" s="12"/>
      <c r="BY1" s="12" t="s">
        <v>175</v>
      </c>
      <c r="BZ1" s="12"/>
      <c r="CA1" s="12"/>
      <c r="CB1" s="12"/>
      <c r="CC1" s="12" t="s">
        <v>176</v>
      </c>
      <c r="CD1" s="12"/>
      <c r="CE1" s="12"/>
      <c r="CF1" s="12"/>
      <c r="CG1" s="12" t="s">
        <v>177</v>
      </c>
      <c r="CH1" s="12"/>
      <c r="CI1" s="12"/>
      <c r="CJ1" s="12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</row>
    <row r="2" spans="1:264">
      <c r="A2" s="12" t="s">
        <v>178</v>
      </c>
      <c r="B2" s="12"/>
      <c r="C2" s="12" t="s">
        <v>179</v>
      </c>
      <c r="D2" s="12"/>
      <c r="E2" s="12" t="s">
        <v>178</v>
      </c>
      <c r="F2" s="12"/>
      <c r="G2" s="12" t="s">
        <v>179</v>
      </c>
      <c r="H2" s="12"/>
      <c r="I2" s="12" t="s">
        <v>178</v>
      </c>
      <c r="J2" s="12"/>
      <c r="K2" s="12" t="s">
        <v>179</v>
      </c>
      <c r="L2" s="12"/>
      <c r="M2" s="12" t="s">
        <v>178</v>
      </c>
      <c r="N2" s="12"/>
      <c r="O2" s="12" t="s">
        <v>179</v>
      </c>
      <c r="P2" s="12"/>
      <c r="Q2" s="12" t="s">
        <v>178</v>
      </c>
      <c r="R2" s="12"/>
      <c r="S2" s="12" t="s">
        <v>179</v>
      </c>
      <c r="T2" s="12"/>
      <c r="U2" s="12" t="s">
        <v>178</v>
      </c>
      <c r="V2" s="12"/>
      <c r="W2" s="12" t="s">
        <v>179</v>
      </c>
      <c r="X2" s="12"/>
      <c r="Y2" s="12" t="s">
        <v>178</v>
      </c>
      <c r="Z2" s="12"/>
      <c r="AA2" s="12" t="s">
        <v>179</v>
      </c>
      <c r="AB2" s="12"/>
      <c r="AC2" s="12" t="s">
        <v>178</v>
      </c>
      <c r="AD2" s="12"/>
      <c r="AE2" s="12" t="s">
        <v>179</v>
      </c>
      <c r="AF2" s="12"/>
      <c r="AG2" s="12" t="s">
        <v>178</v>
      </c>
      <c r="AH2" s="12"/>
      <c r="AI2" s="12" t="s">
        <v>179</v>
      </c>
      <c r="AJ2" s="12"/>
      <c r="AK2" s="12" t="s">
        <v>178</v>
      </c>
      <c r="AL2" s="12"/>
      <c r="AM2" s="12" t="s">
        <v>179</v>
      </c>
      <c r="AN2" s="12"/>
      <c r="AO2" s="12" t="s">
        <v>178</v>
      </c>
      <c r="AP2" s="12"/>
      <c r="AQ2" s="12" t="s">
        <v>179</v>
      </c>
      <c r="AR2" s="12"/>
      <c r="AS2" s="12" t="s">
        <v>178</v>
      </c>
      <c r="AT2" s="12"/>
      <c r="AU2" s="12" t="s">
        <v>179</v>
      </c>
      <c r="AV2" s="12"/>
      <c r="AW2" s="12" t="s">
        <v>178</v>
      </c>
      <c r="AX2" s="12"/>
      <c r="AY2" s="12" t="s">
        <v>179</v>
      </c>
      <c r="AZ2" s="12"/>
      <c r="BA2" s="12" t="s">
        <v>178</v>
      </c>
      <c r="BB2" s="12"/>
      <c r="BC2" s="12" t="s">
        <v>179</v>
      </c>
      <c r="BD2" s="12"/>
      <c r="BE2" s="12" t="s">
        <v>178</v>
      </c>
      <c r="BF2" s="12"/>
      <c r="BG2" s="12" t="s">
        <v>179</v>
      </c>
      <c r="BH2" s="12"/>
      <c r="BI2" s="12" t="s">
        <v>178</v>
      </c>
      <c r="BJ2" s="12"/>
      <c r="BK2" s="12" t="s">
        <v>179</v>
      </c>
      <c r="BL2" s="12"/>
      <c r="BM2" s="12" t="s">
        <v>178</v>
      </c>
      <c r="BN2" s="12"/>
      <c r="BO2" s="12" t="s">
        <v>179</v>
      </c>
      <c r="BP2" s="12"/>
      <c r="BQ2" s="12" t="s">
        <v>178</v>
      </c>
      <c r="BR2" s="12"/>
      <c r="BS2" s="12" t="s">
        <v>179</v>
      </c>
      <c r="BT2" s="12"/>
      <c r="BU2" s="12" t="s">
        <v>178</v>
      </c>
      <c r="BV2" s="12"/>
      <c r="BW2" s="12" t="s">
        <v>179</v>
      </c>
      <c r="BX2" s="12"/>
      <c r="BY2" s="12" t="s">
        <v>178</v>
      </c>
      <c r="BZ2" s="12"/>
      <c r="CA2" s="12" t="s">
        <v>179</v>
      </c>
      <c r="CB2" s="12"/>
      <c r="CC2" s="12" t="s">
        <v>178</v>
      </c>
      <c r="CD2" s="12"/>
      <c r="CE2" s="12" t="s">
        <v>179</v>
      </c>
      <c r="CF2" s="12"/>
      <c r="CG2" s="12" t="s">
        <v>178</v>
      </c>
      <c r="CH2" s="12"/>
      <c r="CI2" s="12" t="s">
        <v>179</v>
      </c>
      <c r="CJ2" s="12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</row>
    <row r="3" spans="1:264">
      <c r="A3" s="7" t="s">
        <v>9</v>
      </c>
      <c r="B3" s="7" t="s">
        <v>180</v>
      </c>
      <c r="C3" s="7" t="s">
        <v>9</v>
      </c>
      <c r="D3" s="7" t="s">
        <v>180</v>
      </c>
      <c r="E3" s="7" t="s">
        <v>9</v>
      </c>
      <c r="F3" s="7" t="s">
        <v>180</v>
      </c>
      <c r="G3" s="7" t="s">
        <v>9</v>
      </c>
      <c r="H3" s="7" t="s">
        <v>180</v>
      </c>
      <c r="I3" s="7" t="s">
        <v>9</v>
      </c>
      <c r="J3" s="7" t="s">
        <v>180</v>
      </c>
      <c r="K3" s="7" t="s">
        <v>9</v>
      </c>
      <c r="L3" s="7" t="s">
        <v>180</v>
      </c>
      <c r="M3" s="7" t="s">
        <v>9</v>
      </c>
      <c r="N3" s="7" t="s">
        <v>180</v>
      </c>
      <c r="O3" s="7" t="s">
        <v>9</v>
      </c>
      <c r="P3" s="7" t="s">
        <v>180</v>
      </c>
      <c r="Q3" s="7" t="s">
        <v>9</v>
      </c>
      <c r="R3" s="7" t="s">
        <v>180</v>
      </c>
      <c r="S3" s="7" t="s">
        <v>9</v>
      </c>
      <c r="T3" s="7" t="s">
        <v>180</v>
      </c>
      <c r="U3" s="7" t="s">
        <v>9</v>
      </c>
      <c r="V3" s="7" t="s">
        <v>180</v>
      </c>
      <c r="W3" s="7" t="s">
        <v>9</v>
      </c>
      <c r="X3" s="7" t="s">
        <v>180</v>
      </c>
      <c r="Y3" s="7" t="s">
        <v>9</v>
      </c>
      <c r="Z3" s="7" t="s">
        <v>180</v>
      </c>
      <c r="AA3" s="7" t="s">
        <v>9</v>
      </c>
      <c r="AB3" s="7" t="s">
        <v>180</v>
      </c>
      <c r="AC3" s="7" t="s">
        <v>9</v>
      </c>
      <c r="AD3" s="7" t="s">
        <v>180</v>
      </c>
      <c r="AE3" s="7" t="s">
        <v>9</v>
      </c>
      <c r="AF3" s="7" t="s">
        <v>180</v>
      </c>
      <c r="AG3" s="7" t="s">
        <v>9</v>
      </c>
      <c r="AH3" s="7" t="s">
        <v>180</v>
      </c>
      <c r="AI3" s="7" t="s">
        <v>9</v>
      </c>
      <c r="AJ3" s="7" t="s">
        <v>180</v>
      </c>
      <c r="AK3" s="7" t="s">
        <v>9</v>
      </c>
      <c r="AL3" s="7" t="s">
        <v>180</v>
      </c>
      <c r="AM3" s="7" t="s">
        <v>9</v>
      </c>
      <c r="AN3" s="7" t="s">
        <v>180</v>
      </c>
      <c r="AO3" s="7" t="s">
        <v>9</v>
      </c>
      <c r="AP3" s="7" t="s">
        <v>180</v>
      </c>
      <c r="AQ3" s="7" t="s">
        <v>9</v>
      </c>
      <c r="AR3" s="7" t="s">
        <v>180</v>
      </c>
      <c r="AS3" s="7" t="s">
        <v>9</v>
      </c>
      <c r="AT3" s="7" t="s">
        <v>180</v>
      </c>
      <c r="AU3" s="7" t="s">
        <v>9</v>
      </c>
      <c r="AV3" s="7" t="s">
        <v>180</v>
      </c>
      <c r="AW3" s="7" t="s">
        <v>9</v>
      </c>
      <c r="AX3" s="7" t="s">
        <v>180</v>
      </c>
      <c r="AY3" s="7" t="s">
        <v>9</v>
      </c>
      <c r="AZ3" s="7" t="s">
        <v>180</v>
      </c>
      <c r="BA3" s="7" t="s">
        <v>9</v>
      </c>
      <c r="BB3" s="7" t="s">
        <v>180</v>
      </c>
      <c r="BC3" s="7" t="s">
        <v>9</v>
      </c>
      <c r="BD3" s="7" t="s">
        <v>180</v>
      </c>
      <c r="BE3" s="7" t="s">
        <v>9</v>
      </c>
      <c r="BF3" s="7" t="s">
        <v>180</v>
      </c>
      <c r="BG3" s="7" t="s">
        <v>9</v>
      </c>
      <c r="BH3" s="7" t="s">
        <v>180</v>
      </c>
      <c r="BI3" s="7" t="s">
        <v>9</v>
      </c>
      <c r="BJ3" s="7" t="s">
        <v>180</v>
      </c>
      <c r="BK3" s="7" t="s">
        <v>9</v>
      </c>
      <c r="BL3" s="7" t="s">
        <v>180</v>
      </c>
      <c r="BM3" s="7" t="s">
        <v>9</v>
      </c>
      <c r="BN3" s="7" t="s">
        <v>180</v>
      </c>
      <c r="BO3" s="7" t="s">
        <v>9</v>
      </c>
      <c r="BP3" s="7" t="s">
        <v>180</v>
      </c>
      <c r="BQ3" s="7" t="s">
        <v>9</v>
      </c>
      <c r="BR3" s="7" t="s">
        <v>180</v>
      </c>
      <c r="BS3" s="7" t="s">
        <v>9</v>
      </c>
      <c r="BT3" s="7" t="s">
        <v>180</v>
      </c>
      <c r="BU3" s="7" t="s">
        <v>9</v>
      </c>
      <c r="BV3" s="7" t="s">
        <v>180</v>
      </c>
      <c r="BW3" s="7" t="s">
        <v>9</v>
      </c>
      <c r="BX3" s="7" t="s">
        <v>180</v>
      </c>
      <c r="BY3" s="7" t="s">
        <v>9</v>
      </c>
      <c r="BZ3" s="7" t="s">
        <v>180</v>
      </c>
      <c r="CA3" s="7" t="s">
        <v>9</v>
      </c>
      <c r="CB3" s="7" t="s">
        <v>180</v>
      </c>
      <c r="CC3" s="7" t="s">
        <v>9</v>
      </c>
      <c r="CD3" s="7" t="s">
        <v>180</v>
      </c>
      <c r="CE3" s="7" t="s">
        <v>9</v>
      </c>
      <c r="CF3" s="7" t="s">
        <v>180</v>
      </c>
      <c r="CG3" s="7" t="s">
        <v>9</v>
      </c>
      <c r="CH3" s="7" t="s">
        <v>180</v>
      </c>
      <c r="CI3" s="7" t="s">
        <v>9</v>
      </c>
      <c r="CJ3" s="7" t="s">
        <v>180</v>
      </c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</row>
    <row r="4" spans="1:264">
      <c r="A4" s="8">
        <f>DATE(2003,9,1)</f>
        <v>37865</v>
      </c>
      <c r="B4" s="2">
        <v>9.82</v>
      </c>
      <c r="C4" s="8">
        <f>DATE(2003,9,1)</f>
        <v>37865</v>
      </c>
      <c r="D4" s="2">
        <v>55.332999999999998</v>
      </c>
      <c r="E4" s="8">
        <f>DATE(2012,6,4)</f>
        <v>41064</v>
      </c>
      <c r="F4" s="2">
        <v>3.27</v>
      </c>
      <c r="G4" s="8">
        <f>DATE(2012,6,4)</f>
        <v>41064</v>
      </c>
      <c r="H4" s="2">
        <v>69.162999999999997</v>
      </c>
      <c r="I4" s="8">
        <f>DATE(2015,6,11)</f>
        <v>42166</v>
      </c>
      <c r="J4" s="2">
        <v>11.9</v>
      </c>
      <c r="K4" s="8">
        <f>DATE(2015,6,11)</f>
        <v>42166</v>
      </c>
      <c r="L4" s="2">
        <v>59.987000000000002</v>
      </c>
      <c r="M4" s="8">
        <f>DATE(2015,6,9)</f>
        <v>42164</v>
      </c>
      <c r="N4" s="2">
        <v>5.35</v>
      </c>
      <c r="O4" s="8">
        <f>DATE(2015,6,9)</f>
        <v>42164</v>
      </c>
      <c r="P4" s="2">
        <v>65.957999999999998</v>
      </c>
      <c r="Q4" s="8">
        <f>DATE(2015,6,11)</f>
        <v>42166</v>
      </c>
      <c r="R4" s="2">
        <v>6.09</v>
      </c>
      <c r="S4" s="8">
        <f>DATE(2015,6,11)</f>
        <v>42166</v>
      </c>
      <c r="T4" s="2">
        <v>55.790999999999997</v>
      </c>
      <c r="U4" s="8">
        <f>DATE(2009,3,1)</f>
        <v>39873</v>
      </c>
      <c r="V4" s="2">
        <v>4.1100000000000003</v>
      </c>
      <c r="W4" s="8">
        <f>DATE(2009,3,1)</f>
        <v>39873</v>
      </c>
      <c r="X4" s="2">
        <v>41.122999999999998</v>
      </c>
      <c r="Y4" s="8">
        <f>DATE(2006,10,1)</f>
        <v>38991</v>
      </c>
      <c r="Z4" s="2">
        <v>7.8</v>
      </c>
      <c r="AA4" s="8">
        <f>DATE(2006,10,1)</f>
        <v>38991</v>
      </c>
      <c r="AB4" s="2">
        <v>55.335000000000001</v>
      </c>
      <c r="AC4" s="8">
        <f>DATE(2015,6,11)</f>
        <v>42166</v>
      </c>
      <c r="AD4" s="2">
        <v>5.71</v>
      </c>
      <c r="AE4" s="8">
        <f>DATE(2015,6,11)</f>
        <v>42166</v>
      </c>
      <c r="AF4" s="2">
        <v>69.412999999999997</v>
      </c>
      <c r="AG4" s="8">
        <f>DATE(2000,1,1)</f>
        <v>36526</v>
      </c>
      <c r="AH4" s="2">
        <v>5.4</v>
      </c>
      <c r="AI4" s="8">
        <f>DATE(2000,1,1)</f>
        <v>36526</v>
      </c>
      <c r="AJ4" s="2">
        <v>81.522000000000006</v>
      </c>
      <c r="AK4" s="8">
        <f>DATE(2000,1,1)</f>
        <v>36526</v>
      </c>
      <c r="AL4" s="2">
        <v>5.8</v>
      </c>
      <c r="AM4" s="8">
        <f>DATE(2000,1,1)</f>
        <v>36526</v>
      </c>
      <c r="AN4" s="2">
        <v>92.632999999999996</v>
      </c>
      <c r="AO4" s="8">
        <f>DATE(2007,3,1)</f>
        <v>39142</v>
      </c>
      <c r="AP4" s="2">
        <v>6.2</v>
      </c>
      <c r="AQ4" s="8">
        <f>DATE(2007,3,1)</f>
        <v>39142</v>
      </c>
      <c r="AR4" s="2">
        <v>93.037999999999997</v>
      </c>
      <c r="AS4" s="8">
        <f>DATE(2014,5,27)</f>
        <v>41786</v>
      </c>
      <c r="AT4" s="2">
        <v>3.11</v>
      </c>
      <c r="AU4" s="8">
        <f>DATE(2014,5,27)</f>
        <v>41786</v>
      </c>
      <c r="AV4" s="2">
        <v>63.808</v>
      </c>
      <c r="AW4" s="8">
        <f>DATE(2014,5,28)</f>
        <v>41787</v>
      </c>
      <c r="AX4" s="2">
        <v>1.85</v>
      </c>
      <c r="AY4" s="8">
        <f>DATE(2014,5,28)</f>
        <v>41787</v>
      </c>
      <c r="AZ4" s="2">
        <v>70.977000000000004</v>
      </c>
      <c r="BA4" s="8">
        <f>DATE(2003,1,1)</f>
        <v>37622</v>
      </c>
      <c r="BB4" s="2">
        <v>10.88</v>
      </c>
      <c r="BC4" s="8">
        <f>DATE(2003,1,1)</f>
        <v>37622</v>
      </c>
      <c r="BD4" s="2">
        <v>47.215000000000003</v>
      </c>
      <c r="BE4" s="8">
        <f>DATE(2015,6,3)</f>
        <v>42158</v>
      </c>
      <c r="BF4" s="2">
        <v>4.6500000000000004</v>
      </c>
      <c r="BG4" s="8">
        <f>DATE(2015,6,3)</f>
        <v>42158</v>
      </c>
      <c r="BH4" s="2">
        <v>44.465000000000003</v>
      </c>
      <c r="BI4" s="8">
        <f>DATE(2015,5,28)</f>
        <v>42152</v>
      </c>
      <c r="BJ4" s="2">
        <v>9.35</v>
      </c>
      <c r="BK4" s="8">
        <f>DATE(2015,5,28)</f>
        <v>42152</v>
      </c>
      <c r="BL4" s="2">
        <v>71.88</v>
      </c>
      <c r="BM4" s="8">
        <f>DATE(2015,1,1)</f>
        <v>42005</v>
      </c>
      <c r="BN4" s="2">
        <v>9.15</v>
      </c>
      <c r="BO4" s="8">
        <f>DATE(2015,1,1)</f>
        <v>42005</v>
      </c>
      <c r="BP4" s="2">
        <v>69.525000000000006</v>
      </c>
      <c r="BQ4" s="8">
        <f>DATE(2000,1,1)</f>
        <v>36526</v>
      </c>
      <c r="BR4" s="2">
        <v>5</v>
      </c>
      <c r="BS4" s="8">
        <f>DATE(2000,1,1)</f>
        <v>36526</v>
      </c>
      <c r="BT4" s="2">
        <v>75.441999999999993</v>
      </c>
      <c r="BU4" s="8">
        <f>DATE(2015,6,10)</f>
        <v>42165</v>
      </c>
      <c r="BV4" s="2">
        <v>3.43</v>
      </c>
      <c r="BW4" s="8">
        <f>DATE(2015,6,10)</f>
        <v>42165</v>
      </c>
      <c r="BX4" s="2">
        <v>84.516999999999996</v>
      </c>
      <c r="BY4" s="8">
        <f>DATE(2014,5,26)</f>
        <v>41785</v>
      </c>
      <c r="BZ4" s="2">
        <v>4.9000000000000004</v>
      </c>
      <c r="CA4" s="8">
        <f>DATE(2014,5,26)</f>
        <v>41785</v>
      </c>
      <c r="CB4" s="2">
        <v>44.823</v>
      </c>
      <c r="CC4" s="8">
        <f>DATE(2015,6,3)</f>
        <v>42158</v>
      </c>
      <c r="CD4" s="2">
        <v>7.7</v>
      </c>
      <c r="CE4" s="8">
        <f>DATE(2015,6,3)</f>
        <v>42158</v>
      </c>
      <c r="CF4" s="2">
        <v>44.143000000000001</v>
      </c>
      <c r="CG4" s="8">
        <f>DATE(2006,1,1)</f>
        <v>38718</v>
      </c>
      <c r="CH4" s="2">
        <v>12.2</v>
      </c>
      <c r="CI4" s="8">
        <f>DATE(2006,1,1)</f>
        <v>38718</v>
      </c>
      <c r="CJ4" s="2">
        <v>58.886000000000003</v>
      </c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</row>
    <row r="5" spans="1:264">
      <c r="A5" s="8">
        <f>DATE(2003,10,1)</f>
        <v>37895</v>
      </c>
      <c r="B5" s="2">
        <v>9.84</v>
      </c>
      <c r="C5" s="8">
        <f>DATE(2003,10,1)</f>
        <v>37895</v>
      </c>
      <c r="D5" s="2">
        <v>55.313000000000002</v>
      </c>
      <c r="E5" s="8">
        <f>DATE(2012,7,6)</f>
        <v>41096</v>
      </c>
      <c r="F5" s="2">
        <v>3.52</v>
      </c>
      <c r="G5" s="8">
        <f>DATE(2012,7,6)</f>
        <v>41096</v>
      </c>
      <c r="H5" s="2">
        <v>68.912999999999997</v>
      </c>
      <c r="I5" s="8">
        <f>DATE(2015,11,19)</f>
        <v>42327</v>
      </c>
      <c r="J5" s="2">
        <v>12.11</v>
      </c>
      <c r="K5" s="8">
        <f>DATE(2015,11,19)</f>
        <v>42327</v>
      </c>
      <c r="L5" s="2">
        <v>59.777000000000001</v>
      </c>
      <c r="M5" s="8">
        <f>DATE(2015,10,19)</f>
        <v>42296</v>
      </c>
      <c r="N5" s="2">
        <v>4.83</v>
      </c>
      <c r="O5" s="8">
        <f>DATE(2015,10,19)</f>
        <v>42296</v>
      </c>
      <c r="P5" s="2">
        <v>66.477999999999994</v>
      </c>
      <c r="Q5" s="8">
        <f>DATE(2015,8,26)</f>
        <v>42242</v>
      </c>
      <c r="R5" s="2">
        <v>5.8</v>
      </c>
      <c r="S5" s="8">
        <f>DATE(2015,8,26)</f>
        <v>42242</v>
      </c>
      <c r="T5" s="2">
        <v>56.081000000000003</v>
      </c>
      <c r="U5" s="8">
        <f>DATE(2009,6,1)</f>
        <v>39965</v>
      </c>
      <c r="V5" s="2">
        <v>3.96</v>
      </c>
      <c r="W5" s="8">
        <f>DATE(2009,6,1)</f>
        <v>39965</v>
      </c>
      <c r="X5" s="2">
        <v>41.273000000000003</v>
      </c>
      <c r="Y5" s="8">
        <f>DATE(2007,2,1)</f>
        <v>39114</v>
      </c>
      <c r="Z5" s="2">
        <v>7.8</v>
      </c>
      <c r="AA5" s="8">
        <f>DATE(2007,2,1)</f>
        <v>39114</v>
      </c>
      <c r="AB5" s="2">
        <v>55.335000000000001</v>
      </c>
      <c r="AC5" s="8">
        <f>DATE(2015,11,19)</f>
        <v>42327</v>
      </c>
      <c r="AD5" s="2">
        <v>5.65</v>
      </c>
      <c r="AE5" s="8">
        <f>DATE(2015,11,19)</f>
        <v>42327</v>
      </c>
      <c r="AF5" s="2">
        <v>69.472999999999999</v>
      </c>
      <c r="AG5" s="8">
        <f>DATE(2000,2,1)</f>
        <v>36557</v>
      </c>
      <c r="AH5" s="2">
        <v>5.7</v>
      </c>
      <c r="AI5" s="8">
        <f>DATE(2000,2,1)</f>
        <v>36557</v>
      </c>
      <c r="AJ5" s="2">
        <v>81.221999999999994</v>
      </c>
      <c r="AK5" s="8">
        <f>DATE(2000,2,1)</f>
        <v>36557</v>
      </c>
      <c r="AL5" s="2">
        <v>6</v>
      </c>
      <c r="AM5" s="8">
        <f>DATE(2000,2,1)</f>
        <v>36557</v>
      </c>
      <c r="AN5" s="2">
        <v>92.433000000000007</v>
      </c>
      <c r="AO5" s="8">
        <f>DATE(2007,4,1)</f>
        <v>39173</v>
      </c>
      <c r="AP5" s="2">
        <v>6.9</v>
      </c>
      <c r="AQ5" s="8">
        <f>DATE(2007,4,1)</f>
        <v>39173</v>
      </c>
      <c r="AR5" s="2">
        <v>92.337999999999994</v>
      </c>
      <c r="AS5" s="8">
        <f>DATE(2014,11,6)</f>
        <v>41949</v>
      </c>
      <c r="AT5" s="2">
        <v>4.45</v>
      </c>
      <c r="AU5" s="8">
        <f>DATE(2014,11,6)</f>
        <v>41949</v>
      </c>
      <c r="AV5" s="2">
        <v>62.468000000000004</v>
      </c>
      <c r="AW5" s="8">
        <f>DATE(2014,11,6)</f>
        <v>41949</v>
      </c>
      <c r="AX5" s="2">
        <v>3.86</v>
      </c>
      <c r="AY5" s="8">
        <f>DATE(2014,11,6)</f>
        <v>41949</v>
      </c>
      <c r="AZ5" s="2">
        <v>68.966999999999999</v>
      </c>
      <c r="BA5" s="8">
        <f>DATE(2003,2,1)</f>
        <v>37653</v>
      </c>
      <c r="BB5" s="2">
        <v>10.9</v>
      </c>
      <c r="BC5" s="8">
        <f>DATE(2003,2,1)</f>
        <v>37653</v>
      </c>
      <c r="BD5" s="2">
        <v>47.195</v>
      </c>
      <c r="BE5" s="8">
        <f>DATE(2015,10,29)</f>
        <v>42306</v>
      </c>
      <c r="BF5" s="2">
        <v>5.15</v>
      </c>
      <c r="BG5" s="8">
        <f>DATE(2015,10,29)</f>
        <v>42306</v>
      </c>
      <c r="BH5" s="2">
        <v>43.965000000000003</v>
      </c>
      <c r="BI5" s="8">
        <f>DATE(2015,8,26)</f>
        <v>42242</v>
      </c>
      <c r="BJ5" s="2">
        <v>8.5</v>
      </c>
      <c r="BK5" s="8">
        <f>DATE(2015,8,26)</f>
        <v>42242</v>
      </c>
      <c r="BL5" s="2">
        <v>72.73</v>
      </c>
      <c r="BM5" s="8">
        <f>DATE(2015,2,1)</f>
        <v>42036</v>
      </c>
      <c r="BN5" s="2">
        <v>9.35</v>
      </c>
      <c r="BO5" s="8">
        <f>DATE(2015,2,1)</f>
        <v>42036</v>
      </c>
      <c r="BP5" s="2">
        <v>69.325000000000003</v>
      </c>
      <c r="BQ5" s="8">
        <f>DATE(2000,2,1)</f>
        <v>36557</v>
      </c>
      <c r="BR5" s="2">
        <v>5</v>
      </c>
      <c r="BS5" s="8">
        <f>DATE(2000,2,1)</f>
        <v>36557</v>
      </c>
      <c r="BT5" s="2">
        <v>75.441999999999993</v>
      </c>
      <c r="BU5" s="8">
        <f>DATE(2015,11,26)</f>
        <v>42334</v>
      </c>
      <c r="BV5" s="2">
        <v>3.43</v>
      </c>
      <c r="BW5" s="8">
        <f>DATE(2015,11,26)</f>
        <v>42334</v>
      </c>
      <c r="BX5" s="2">
        <v>84.516999999999996</v>
      </c>
      <c r="BY5" s="8">
        <f>DATE(2014,11,19)</f>
        <v>41962</v>
      </c>
      <c r="BZ5" s="2">
        <v>1.8</v>
      </c>
      <c r="CA5" s="8">
        <f>DATE(2014,11,19)</f>
        <v>41962</v>
      </c>
      <c r="CB5" s="2">
        <v>47.923000000000002</v>
      </c>
      <c r="CC5" s="8">
        <f>DATE(2015,10,29)</f>
        <v>42306</v>
      </c>
      <c r="CD5" s="2">
        <v>9.18</v>
      </c>
      <c r="CE5" s="8">
        <f>DATE(2015,10,29)</f>
        <v>42306</v>
      </c>
      <c r="CF5" s="2">
        <v>42.662999999999997</v>
      </c>
      <c r="CG5" s="8">
        <f>DATE(2008,1,1)</f>
        <v>39448</v>
      </c>
      <c r="CH5" s="2">
        <v>5.2</v>
      </c>
      <c r="CI5" s="8">
        <f>DATE(2008,1,1)</f>
        <v>39448</v>
      </c>
      <c r="CJ5" s="2">
        <v>65.885999999999996</v>
      </c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</row>
    <row r="6" spans="1:264">
      <c r="A6" s="8">
        <f>DATE(2003,11,1)</f>
        <v>37926</v>
      </c>
      <c r="B6" s="2">
        <v>9.77</v>
      </c>
      <c r="C6" s="8">
        <f>DATE(2003,11,1)</f>
        <v>37926</v>
      </c>
      <c r="D6" s="2">
        <v>55.383000000000003</v>
      </c>
      <c r="E6" s="8">
        <f>DATE(2012,8,20)</f>
        <v>41141</v>
      </c>
      <c r="F6" s="2">
        <v>3.58</v>
      </c>
      <c r="G6" s="8">
        <f>DATE(2012,8,20)</f>
        <v>41141</v>
      </c>
      <c r="H6" s="2">
        <v>68.852999999999994</v>
      </c>
      <c r="I6" s="8">
        <f>DATE(2016,5,4)</f>
        <v>42494</v>
      </c>
      <c r="J6" s="2">
        <v>12.63</v>
      </c>
      <c r="K6" s="8">
        <f>DATE(2016,5,4)</f>
        <v>42494</v>
      </c>
      <c r="L6" s="2">
        <v>59.256999999999998</v>
      </c>
      <c r="M6" s="8">
        <f>DATE(2016,2,10)</f>
        <v>42410</v>
      </c>
      <c r="N6" s="2">
        <v>4.88</v>
      </c>
      <c r="O6" s="8">
        <f>DATE(2016,2,10)</f>
        <v>42410</v>
      </c>
      <c r="P6" s="2">
        <v>66.427999999999997</v>
      </c>
      <c r="Q6" s="8">
        <f>DATE(2015,11,19)</f>
        <v>42327</v>
      </c>
      <c r="R6" s="2">
        <v>5.97</v>
      </c>
      <c r="S6" s="8">
        <f>DATE(2015,11,19)</f>
        <v>42327</v>
      </c>
      <c r="T6" s="2">
        <v>55.911000000000001</v>
      </c>
      <c r="U6" s="8">
        <f>DATE(2009,9,1)</f>
        <v>40057</v>
      </c>
      <c r="V6" s="2">
        <v>5.5</v>
      </c>
      <c r="W6" s="8">
        <f>DATE(2009,9,1)</f>
        <v>40057</v>
      </c>
      <c r="X6" s="2">
        <v>39.732999999999997</v>
      </c>
      <c r="Y6" s="8">
        <f>DATE(2007,3,1)</f>
        <v>39142</v>
      </c>
      <c r="Z6" s="2">
        <v>8</v>
      </c>
      <c r="AA6" s="8">
        <f>DATE(2007,3,1)</f>
        <v>39142</v>
      </c>
      <c r="AB6" s="2">
        <v>55.134999999999998</v>
      </c>
      <c r="AC6" s="8">
        <f>DATE(2016,5,4)</f>
        <v>42494</v>
      </c>
      <c r="AD6" s="2">
        <v>7.55</v>
      </c>
      <c r="AE6" s="8">
        <f>DATE(2016,5,4)</f>
        <v>42494</v>
      </c>
      <c r="AF6" s="2">
        <v>67.572999999999993</v>
      </c>
      <c r="AG6" s="8">
        <f>DATE(2000,3,1)</f>
        <v>36586</v>
      </c>
      <c r="AH6" s="2">
        <v>5.95</v>
      </c>
      <c r="AI6" s="8">
        <f>DATE(2000,3,1)</f>
        <v>36586</v>
      </c>
      <c r="AJ6" s="2">
        <v>80.971999999999994</v>
      </c>
      <c r="AK6" s="8">
        <f>DATE(2000,3,1)</f>
        <v>36586</v>
      </c>
      <c r="AL6" s="2">
        <v>6.2</v>
      </c>
      <c r="AM6" s="8">
        <f>DATE(2000,3,1)</f>
        <v>36586</v>
      </c>
      <c r="AN6" s="2">
        <v>92.233000000000004</v>
      </c>
      <c r="AO6" s="8">
        <f>DATE(2007,5,1)</f>
        <v>39203</v>
      </c>
      <c r="AP6" s="2">
        <v>6.7</v>
      </c>
      <c r="AQ6" s="8">
        <f>DATE(2007,5,1)</f>
        <v>39203</v>
      </c>
      <c r="AR6" s="2">
        <v>92.537999999999997</v>
      </c>
      <c r="AS6" s="8">
        <f>DATE(2015,2,9)</f>
        <v>42044</v>
      </c>
      <c r="AT6" s="2">
        <v>3.53</v>
      </c>
      <c r="AU6" s="8">
        <f>DATE(2015,2,9)</f>
        <v>42044</v>
      </c>
      <c r="AV6" s="2">
        <v>63.387999999999998</v>
      </c>
      <c r="AW6" s="8">
        <f>DATE(2015,2,9)</f>
        <v>42044</v>
      </c>
      <c r="AX6" s="2">
        <v>2.79</v>
      </c>
      <c r="AY6" s="8">
        <f>DATE(2015,2,9)</f>
        <v>42044</v>
      </c>
      <c r="AZ6" s="2">
        <v>70.037000000000006</v>
      </c>
      <c r="BA6" s="8">
        <f>DATE(2003,3,1)</f>
        <v>37681</v>
      </c>
      <c r="BB6" s="2">
        <v>11.2</v>
      </c>
      <c r="BC6" s="8">
        <f>DATE(2003,3,1)</f>
        <v>37681</v>
      </c>
      <c r="BD6" s="2">
        <v>46.895000000000003</v>
      </c>
      <c r="BE6" s="8">
        <f>DATE(2016,4,20)</f>
        <v>42480</v>
      </c>
      <c r="BF6" s="2">
        <v>5.39</v>
      </c>
      <c r="BG6" s="8">
        <f>DATE(2016,4,20)</f>
        <v>42480</v>
      </c>
      <c r="BH6" s="2">
        <v>43.725000000000001</v>
      </c>
      <c r="BI6" s="8">
        <f>DATE(2015,12,2)</f>
        <v>42340</v>
      </c>
      <c r="BJ6" s="2">
        <v>9.1</v>
      </c>
      <c r="BK6" s="8">
        <f>DATE(2015,12,2)</f>
        <v>42340</v>
      </c>
      <c r="BL6" s="2">
        <v>72.13</v>
      </c>
      <c r="BM6" s="8">
        <f>DATE(2015,3,1)</f>
        <v>42064</v>
      </c>
      <c r="BN6" s="2">
        <v>9.5</v>
      </c>
      <c r="BO6" s="8">
        <f>DATE(2015,3,1)</f>
        <v>42064</v>
      </c>
      <c r="BP6" s="2">
        <v>69.174999999999997</v>
      </c>
      <c r="BQ6" s="8">
        <f>DATE(2000,3,1)</f>
        <v>36586</v>
      </c>
      <c r="BR6" s="2">
        <v>5.15</v>
      </c>
      <c r="BS6" s="8">
        <f>DATE(2000,3,1)</f>
        <v>36586</v>
      </c>
      <c r="BT6" s="2">
        <v>75.292000000000002</v>
      </c>
      <c r="BU6" s="8">
        <f>DATE(2016,1,1)</f>
        <v>42370</v>
      </c>
      <c r="BV6" s="2">
        <v>4.22</v>
      </c>
      <c r="BW6" s="8">
        <f>DATE(2016,1,1)</f>
        <v>42370</v>
      </c>
      <c r="BX6" s="2">
        <v>83.727000000000004</v>
      </c>
      <c r="BY6" s="8">
        <f>DATE(2015,2,9)</f>
        <v>42044</v>
      </c>
      <c r="BZ6" s="2">
        <v>5.0999999999999996</v>
      </c>
      <c r="CA6" s="8">
        <f>DATE(2015,2,9)</f>
        <v>42044</v>
      </c>
      <c r="CB6" s="2">
        <v>44.622999999999998</v>
      </c>
      <c r="CC6" s="8">
        <f>DATE(2016,1,1)</f>
        <v>42370</v>
      </c>
      <c r="CD6" s="2">
        <v>5.31</v>
      </c>
      <c r="CE6" s="8">
        <f>DATE(2016,1,1)</f>
        <v>42370</v>
      </c>
      <c r="CF6" s="2">
        <v>46.533000000000001</v>
      </c>
      <c r="CG6" s="8">
        <f>DATE(2008,2,1)</f>
        <v>39479</v>
      </c>
      <c r="CH6" s="2">
        <v>5.3</v>
      </c>
      <c r="CI6" s="8">
        <f>DATE(2008,2,1)</f>
        <v>39479</v>
      </c>
      <c r="CJ6" s="2">
        <v>65.786000000000001</v>
      </c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</row>
    <row r="7" spans="1:264">
      <c r="A7" s="8">
        <f>DATE(2003,12,1)</f>
        <v>37956</v>
      </c>
      <c r="B7" s="2">
        <v>9.7899999999999991</v>
      </c>
      <c r="C7" s="8">
        <f>DATE(2003,12,1)</f>
        <v>37956</v>
      </c>
      <c r="D7" s="2">
        <v>55.363</v>
      </c>
      <c r="E7" s="8">
        <f>DATE(2012,9,24)</f>
        <v>41176</v>
      </c>
      <c r="F7" s="2">
        <v>3.66</v>
      </c>
      <c r="G7" s="8">
        <f>DATE(2012,9,24)</f>
        <v>41176</v>
      </c>
      <c r="H7" s="2">
        <v>68.772999999999996</v>
      </c>
      <c r="I7" s="8">
        <f>DATE(2016,8,1)</f>
        <v>42583</v>
      </c>
      <c r="J7" s="2">
        <v>12.72</v>
      </c>
      <c r="K7" s="8">
        <f>DATE(2016,8,1)</f>
        <v>42583</v>
      </c>
      <c r="L7" s="2">
        <v>59.167000000000002</v>
      </c>
      <c r="M7" s="8">
        <f>DATE(2016,3,9)</f>
        <v>42438</v>
      </c>
      <c r="N7" s="2">
        <v>5.0199999999999996</v>
      </c>
      <c r="O7" s="8">
        <f>DATE(2016,3,9)</f>
        <v>42438</v>
      </c>
      <c r="P7" s="2">
        <v>66.287999999999997</v>
      </c>
      <c r="Q7" s="8">
        <f>DATE(2016,5,4)</f>
        <v>42494</v>
      </c>
      <c r="R7" s="2">
        <v>8.35</v>
      </c>
      <c r="S7" s="8">
        <f>DATE(2016,5,4)</f>
        <v>42494</v>
      </c>
      <c r="T7" s="2">
        <v>53.530999999999999</v>
      </c>
      <c r="U7" s="8">
        <f>DATE(2014,1,1)</f>
        <v>41640</v>
      </c>
      <c r="V7" s="2">
        <v>4</v>
      </c>
      <c r="W7" s="8">
        <f>DATE(2014,1,1)</f>
        <v>41640</v>
      </c>
      <c r="X7" s="2">
        <v>41.232999999999997</v>
      </c>
      <c r="Y7" s="8">
        <f>DATE(2007,4,1)</f>
        <v>39173</v>
      </c>
      <c r="Z7" s="2">
        <v>8.0500000000000007</v>
      </c>
      <c r="AA7" s="8">
        <f>DATE(2007,4,1)</f>
        <v>39173</v>
      </c>
      <c r="AB7" s="2">
        <v>55.085000000000001</v>
      </c>
      <c r="AC7" s="8">
        <f>DATE(2016,11,3)</f>
        <v>42677</v>
      </c>
      <c r="AD7" s="2">
        <v>5.15</v>
      </c>
      <c r="AE7" s="8">
        <f>DATE(2016,11,3)</f>
        <v>42677</v>
      </c>
      <c r="AF7" s="2">
        <v>69.972999999999999</v>
      </c>
      <c r="AG7" s="8">
        <f>DATE(2000,5,1)</f>
        <v>36647</v>
      </c>
      <c r="AH7" s="2">
        <v>6</v>
      </c>
      <c r="AI7" s="8">
        <f>DATE(2000,5,1)</f>
        <v>36647</v>
      </c>
      <c r="AJ7" s="2">
        <v>80.921999999999997</v>
      </c>
      <c r="AK7" s="8">
        <f>DATE(2000,4,1)</f>
        <v>36617</v>
      </c>
      <c r="AL7" s="2">
        <v>6.2</v>
      </c>
      <c r="AM7" s="8">
        <f>DATE(2000,4,1)</f>
        <v>36617</v>
      </c>
      <c r="AN7" s="2">
        <v>92.233000000000004</v>
      </c>
      <c r="AO7" s="8">
        <f>DATE(2007,6,1)</f>
        <v>39234</v>
      </c>
      <c r="AP7" s="2">
        <v>6.75</v>
      </c>
      <c r="AQ7" s="8">
        <f>DATE(2007,6,1)</f>
        <v>39234</v>
      </c>
      <c r="AR7" s="2">
        <v>92.488</v>
      </c>
      <c r="AS7" s="8">
        <f>DATE(2015,3,19)</f>
        <v>42082</v>
      </c>
      <c r="AT7" s="2">
        <v>3.67</v>
      </c>
      <c r="AU7" s="8">
        <f>DATE(2015,3,19)</f>
        <v>42082</v>
      </c>
      <c r="AV7" s="2">
        <v>63.247999999999998</v>
      </c>
      <c r="AW7" s="8">
        <f>DATE(2015,3,19)</f>
        <v>42082</v>
      </c>
      <c r="AX7" s="2">
        <v>3.06</v>
      </c>
      <c r="AY7" s="8">
        <f>DATE(2015,3,19)</f>
        <v>42082</v>
      </c>
      <c r="AZ7" s="2">
        <v>69.766999999999996</v>
      </c>
      <c r="BA7" s="8">
        <f>DATE(2003,4,1)</f>
        <v>37712</v>
      </c>
      <c r="BB7" s="2">
        <v>11.1</v>
      </c>
      <c r="BC7" s="8">
        <f>DATE(2003,4,1)</f>
        <v>37712</v>
      </c>
      <c r="BD7" s="2">
        <v>46.994999999999997</v>
      </c>
      <c r="BE7" s="8">
        <f>DATE(2016,8,1)</f>
        <v>42583</v>
      </c>
      <c r="BF7" s="2">
        <v>5.2</v>
      </c>
      <c r="BG7" s="8">
        <f>DATE(2016,8,1)</f>
        <v>42583</v>
      </c>
      <c r="BH7" s="2">
        <v>43.914999999999999</v>
      </c>
      <c r="BI7" s="8">
        <f>DATE(2016,4,28)</f>
        <v>42488</v>
      </c>
      <c r="BJ7" s="2">
        <v>9.65</v>
      </c>
      <c r="BK7" s="8">
        <f>DATE(2016,4,28)</f>
        <v>42488</v>
      </c>
      <c r="BL7" s="2">
        <v>71.58</v>
      </c>
      <c r="BM7" s="8">
        <f>DATE(2015,4,1)</f>
        <v>42095</v>
      </c>
      <c r="BN7" s="2">
        <v>9.6999999999999993</v>
      </c>
      <c r="BO7" s="8">
        <f>DATE(2015,4,1)</f>
        <v>42095</v>
      </c>
      <c r="BP7" s="2">
        <v>68.974999999999994</v>
      </c>
      <c r="BQ7" s="8">
        <f>DATE(2000,5,1)</f>
        <v>36647</v>
      </c>
      <c r="BR7" s="2">
        <v>5</v>
      </c>
      <c r="BS7" s="8">
        <f>DATE(2000,5,1)</f>
        <v>36647</v>
      </c>
      <c r="BT7" s="2">
        <v>75.441999999999993</v>
      </c>
      <c r="BU7" s="8">
        <f>DATE(2016,2,1)</f>
        <v>42401</v>
      </c>
      <c r="BV7" s="2">
        <v>5.12</v>
      </c>
      <c r="BW7" s="8">
        <f>DATE(2016,2,1)</f>
        <v>42401</v>
      </c>
      <c r="BX7" s="2">
        <v>82.826999999999998</v>
      </c>
      <c r="BY7" s="8">
        <f>DATE(2015,3,19)</f>
        <v>42082</v>
      </c>
      <c r="BZ7" s="2">
        <v>4.75</v>
      </c>
      <c r="CA7" s="8">
        <f>DATE(2015,3,19)</f>
        <v>42082</v>
      </c>
      <c r="CB7" s="2">
        <v>44.972999999999999</v>
      </c>
      <c r="CC7" s="8">
        <f>DATE(2016,2,1)</f>
        <v>42401</v>
      </c>
      <c r="CD7" s="2">
        <v>5.51</v>
      </c>
      <c r="CE7" s="8">
        <f>DATE(2016,2,1)</f>
        <v>42401</v>
      </c>
      <c r="CF7" s="2">
        <v>46.332999999999998</v>
      </c>
      <c r="CG7" s="8">
        <f>DATE(2008,3,1)</f>
        <v>39508</v>
      </c>
      <c r="CH7" s="2">
        <v>5.4</v>
      </c>
      <c r="CI7" s="8">
        <f>DATE(2008,3,1)</f>
        <v>39508</v>
      </c>
      <c r="CJ7" s="2">
        <v>65.686000000000007</v>
      </c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</row>
    <row r="8" spans="1:264">
      <c r="A8" s="8">
        <f>DATE(2004,1,1)</f>
        <v>37987</v>
      </c>
      <c r="B8" s="2">
        <v>9.7799999999999994</v>
      </c>
      <c r="C8" s="8">
        <f>DATE(2004,1,1)</f>
        <v>37987</v>
      </c>
      <c r="D8" s="2">
        <v>55.372999999999998</v>
      </c>
      <c r="E8" s="8">
        <f>DATE(2012,10,17)</f>
        <v>41199</v>
      </c>
      <c r="F8" s="2">
        <v>3.05</v>
      </c>
      <c r="G8" s="8">
        <f>DATE(2012,10,17)</f>
        <v>41199</v>
      </c>
      <c r="H8" s="2">
        <v>69.382999999999996</v>
      </c>
      <c r="I8" s="8">
        <f>DATE(2016,11,3)</f>
        <v>42677</v>
      </c>
      <c r="J8" s="2">
        <v>11.9</v>
      </c>
      <c r="K8" s="8">
        <f>DATE(2016,11,3)</f>
        <v>42677</v>
      </c>
      <c r="L8" s="2">
        <v>59.987000000000002</v>
      </c>
      <c r="M8" s="8">
        <f>DATE(2016,4,8)</f>
        <v>42468</v>
      </c>
      <c r="N8" s="2">
        <v>4.95</v>
      </c>
      <c r="O8" s="8">
        <f>DATE(2016,4,8)</f>
        <v>42468</v>
      </c>
      <c r="P8" s="2">
        <v>66.358000000000004</v>
      </c>
      <c r="Q8" s="8">
        <f>DATE(2016,11,3)</f>
        <v>42677</v>
      </c>
      <c r="R8" s="2">
        <v>5.68</v>
      </c>
      <c r="S8" s="8">
        <f>DATE(2016,11,3)</f>
        <v>42677</v>
      </c>
      <c r="T8" s="2">
        <v>56.201000000000001</v>
      </c>
      <c r="U8" s="8">
        <f>DATE(2014,2,1)</f>
        <v>41671</v>
      </c>
      <c r="V8" s="2">
        <v>3.35</v>
      </c>
      <c r="W8" s="8">
        <f>DATE(2014,2,1)</f>
        <v>41671</v>
      </c>
      <c r="X8" s="2">
        <v>41.883000000000003</v>
      </c>
      <c r="Y8" s="8">
        <f>DATE(2007,5,1)</f>
        <v>39203</v>
      </c>
      <c r="Z8" s="2">
        <v>8.1</v>
      </c>
      <c r="AA8" s="8">
        <f>DATE(2007,5,1)</f>
        <v>39203</v>
      </c>
      <c r="AB8" s="2">
        <v>55.034999999999997</v>
      </c>
      <c r="AC8" s="2"/>
      <c r="AD8" s="2"/>
      <c r="AE8" s="2"/>
      <c r="AF8" s="2"/>
      <c r="AG8" s="8">
        <f>DATE(2000,6,1)</f>
        <v>36678</v>
      </c>
      <c r="AH8" s="2">
        <v>5.9</v>
      </c>
      <c r="AI8" s="8">
        <f>DATE(2000,6,1)</f>
        <v>36678</v>
      </c>
      <c r="AJ8" s="2">
        <v>81.022000000000006</v>
      </c>
      <c r="AK8" s="8">
        <f>DATE(2000,5,1)</f>
        <v>36647</v>
      </c>
      <c r="AL8" s="2">
        <v>5.8</v>
      </c>
      <c r="AM8" s="8">
        <f>DATE(2000,5,1)</f>
        <v>36647</v>
      </c>
      <c r="AN8" s="2">
        <v>92.632999999999996</v>
      </c>
      <c r="AO8" s="8">
        <f>DATE(2007,8,1)</f>
        <v>39295</v>
      </c>
      <c r="AP8" s="2">
        <v>6.7</v>
      </c>
      <c r="AQ8" s="8">
        <f>DATE(2007,8,1)</f>
        <v>39295</v>
      </c>
      <c r="AR8" s="2">
        <v>92.537999999999997</v>
      </c>
      <c r="AS8" s="8">
        <f>DATE(2015,4,17)</f>
        <v>42111</v>
      </c>
      <c r="AT8" s="2">
        <v>3.72</v>
      </c>
      <c r="AU8" s="8">
        <f>DATE(2015,4,17)</f>
        <v>42111</v>
      </c>
      <c r="AV8" s="2">
        <v>63.198</v>
      </c>
      <c r="AW8" s="8">
        <f>DATE(2015,4,17)</f>
        <v>42111</v>
      </c>
      <c r="AX8" s="2">
        <v>2.97</v>
      </c>
      <c r="AY8" s="8">
        <f>DATE(2015,4,17)</f>
        <v>42111</v>
      </c>
      <c r="AZ8" s="2">
        <v>69.856999999999999</v>
      </c>
      <c r="BA8" s="8">
        <f>DATE(2003,5,1)</f>
        <v>37742</v>
      </c>
      <c r="BB8" s="2">
        <v>11.07</v>
      </c>
      <c r="BC8" s="8">
        <f>DATE(2003,5,1)</f>
        <v>37742</v>
      </c>
      <c r="BD8" s="2">
        <v>47.024999999999999</v>
      </c>
      <c r="BE8" s="8">
        <f>DATE(2016,10,19)</f>
        <v>42662</v>
      </c>
      <c r="BF8" s="2">
        <v>5.61</v>
      </c>
      <c r="BG8" s="8">
        <f>DATE(2016,10,19)</f>
        <v>42662</v>
      </c>
      <c r="BH8" s="2">
        <v>43.505000000000003</v>
      </c>
      <c r="BI8" s="8">
        <f>DATE(2016,8,1)</f>
        <v>42583</v>
      </c>
      <c r="BJ8" s="2">
        <v>8.5</v>
      </c>
      <c r="BK8" s="8">
        <f>DATE(2016,8,1)</f>
        <v>42583</v>
      </c>
      <c r="BL8" s="2">
        <v>72.73</v>
      </c>
      <c r="BM8" s="8">
        <f>DATE(2015,5,1)</f>
        <v>42125</v>
      </c>
      <c r="BN8" s="2">
        <v>9.75</v>
      </c>
      <c r="BO8" s="8">
        <f>DATE(2015,5,1)</f>
        <v>42125</v>
      </c>
      <c r="BP8" s="2">
        <v>68.924999999999997</v>
      </c>
      <c r="BQ8" s="8">
        <f>DATE(2000,6,1)</f>
        <v>36678</v>
      </c>
      <c r="BR8" s="2">
        <v>5.3</v>
      </c>
      <c r="BS8" s="8">
        <f>DATE(2000,6,1)</f>
        <v>36678</v>
      </c>
      <c r="BT8" s="2">
        <v>75.141999999999996</v>
      </c>
      <c r="BU8" s="8">
        <f>DATE(2016,3,1)</f>
        <v>42430</v>
      </c>
      <c r="BV8" s="2">
        <v>4.12</v>
      </c>
      <c r="BW8" s="8">
        <f>DATE(2016,3,1)</f>
        <v>42430</v>
      </c>
      <c r="BX8" s="2">
        <v>83.826999999999998</v>
      </c>
      <c r="BY8" s="8">
        <f>DATE(2015,4,17)</f>
        <v>42111</v>
      </c>
      <c r="BZ8" s="2">
        <v>4.79</v>
      </c>
      <c r="CA8" s="8">
        <f>DATE(2015,4,17)</f>
        <v>42111</v>
      </c>
      <c r="CB8" s="2">
        <v>44.933</v>
      </c>
      <c r="CC8" s="8">
        <f>DATE(2016,3,1)</f>
        <v>42430</v>
      </c>
      <c r="CD8" s="2">
        <v>5.71</v>
      </c>
      <c r="CE8" s="8">
        <f>DATE(2016,3,1)</f>
        <v>42430</v>
      </c>
      <c r="CF8" s="2">
        <v>46.133000000000003</v>
      </c>
      <c r="CG8" s="8">
        <f>DATE(2009,1,1)</f>
        <v>39814</v>
      </c>
      <c r="CH8" s="2">
        <v>4.8</v>
      </c>
      <c r="CI8" s="8">
        <f>DATE(2009,1,1)</f>
        <v>39814</v>
      </c>
      <c r="CJ8" s="2">
        <v>66.286000000000001</v>
      </c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</row>
    <row r="9" spans="1:264">
      <c r="A9" s="8">
        <f>DATE(2006,5,1)</f>
        <v>38838</v>
      </c>
      <c r="B9" s="2">
        <v>9.56</v>
      </c>
      <c r="C9" s="8">
        <f>DATE(2006,5,1)</f>
        <v>38838</v>
      </c>
      <c r="D9" s="2">
        <v>55.593000000000004</v>
      </c>
      <c r="E9" s="8">
        <f>DATE(2012,11,29)</f>
        <v>41242</v>
      </c>
      <c r="F9" s="2">
        <v>2.5099999999999998</v>
      </c>
      <c r="G9" s="8">
        <f>DATE(2012,11,29)</f>
        <v>41242</v>
      </c>
      <c r="H9" s="2">
        <v>69.923000000000002</v>
      </c>
      <c r="I9" s="8">
        <f>DATE(2016,12,1)</f>
        <v>42705</v>
      </c>
      <c r="J9" s="2">
        <v>12.32</v>
      </c>
      <c r="K9" s="8">
        <f>DATE(2016,12,1)</f>
        <v>42705</v>
      </c>
      <c r="L9" s="2">
        <v>59.567</v>
      </c>
      <c r="M9" s="8">
        <f>DATE(2016,5,11)</f>
        <v>42501</v>
      </c>
      <c r="N9" s="2">
        <v>4.96</v>
      </c>
      <c r="O9" s="8">
        <f>DATE(2016,5,11)</f>
        <v>42501</v>
      </c>
      <c r="P9" s="2">
        <v>66.347999999999999</v>
      </c>
      <c r="Q9" s="2"/>
      <c r="R9" s="2"/>
      <c r="S9" s="2"/>
      <c r="T9" s="2"/>
      <c r="U9" s="8">
        <f>DATE(2014,3,2)</f>
        <v>41700</v>
      </c>
      <c r="V9" s="2">
        <v>2.95</v>
      </c>
      <c r="W9" s="8">
        <f>DATE(2014,3,2)</f>
        <v>41700</v>
      </c>
      <c r="X9" s="2">
        <v>42.283000000000001</v>
      </c>
      <c r="Y9" s="8">
        <f>DATE(2007,6,1)</f>
        <v>39234</v>
      </c>
      <c r="Z9" s="2">
        <v>8.1</v>
      </c>
      <c r="AA9" s="8">
        <f>DATE(2007,6,1)</f>
        <v>39234</v>
      </c>
      <c r="AB9" s="2">
        <v>55.034999999999997</v>
      </c>
      <c r="AC9" s="2"/>
      <c r="AD9" s="2"/>
      <c r="AE9" s="2"/>
      <c r="AF9" s="2"/>
      <c r="AG9" s="8">
        <f>DATE(2000,8,1)</f>
        <v>36739</v>
      </c>
      <c r="AH9" s="2">
        <v>4.7</v>
      </c>
      <c r="AI9" s="8">
        <f>DATE(2000,8,1)</f>
        <v>36739</v>
      </c>
      <c r="AJ9" s="2">
        <v>82.221999999999994</v>
      </c>
      <c r="AK9" s="8">
        <f>DATE(2000,6,1)</f>
        <v>36678</v>
      </c>
      <c r="AL9" s="2">
        <v>5.3</v>
      </c>
      <c r="AM9" s="8">
        <f>DATE(2000,6,1)</f>
        <v>36678</v>
      </c>
      <c r="AN9" s="2">
        <v>93.132999999999996</v>
      </c>
      <c r="AO9" s="8">
        <f>DATE(2007,9,1)</f>
        <v>39326</v>
      </c>
      <c r="AP9" s="2">
        <v>6.7</v>
      </c>
      <c r="AQ9" s="8">
        <f>DATE(2007,9,1)</f>
        <v>39326</v>
      </c>
      <c r="AR9" s="2">
        <v>92.537999999999997</v>
      </c>
      <c r="AS9" s="8">
        <f>DATE(2015,5,21)</f>
        <v>42145</v>
      </c>
      <c r="AT9" s="2">
        <v>3.38</v>
      </c>
      <c r="AU9" s="8">
        <f>DATE(2015,5,21)</f>
        <v>42145</v>
      </c>
      <c r="AV9" s="2">
        <v>63.537999999999997</v>
      </c>
      <c r="AW9" s="8">
        <f>DATE(2015,5,15)</f>
        <v>42139</v>
      </c>
      <c r="AX9" s="2">
        <v>2.74</v>
      </c>
      <c r="AY9" s="8">
        <f>DATE(2015,5,15)</f>
        <v>42139</v>
      </c>
      <c r="AZ9" s="2">
        <v>70.087000000000003</v>
      </c>
      <c r="BA9" s="8">
        <f>DATE(2003,6,1)</f>
        <v>37773</v>
      </c>
      <c r="BB9" s="2">
        <v>11.11</v>
      </c>
      <c r="BC9" s="8">
        <f>DATE(2003,6,1)</f>
        <v>37773</v>
      </c>
      <c r="BD9" s="2">
        <v>46.984999999999999</v>
      </c>
      <c r="BE9" s="8">
        <f>DATE(2016,12,1)</f>
        <v>42705</v>
      </c>
      <c r="BF9" s="2">
        <v>5.2</v>
      </c>
      <c r="BG9" s="8">
        <f>DATE(2016,12,1)</f>
        <v>42705</v>
      </c>
      <c r="BH9" s="2">
        <v>43.914999999999999</v>
      </c>
      <c r="BI9" s="8">
        <f>DATE(2016,9,1)</f>
        <v>42614</v>
      </c>
      <c r="BJ9" s="2">
        <v>8.65</v>
      </c>
      <c r="BK9" s="8">
        <f>DATE(2016,9,1)</f>
        <v>42614</v>
      </c>
      <c r="BL9" s="2">
        <v>72.58</v>
      </c>
      <c r="BM9" s="8">
        <f>DATE(2015,5,28)</f>
        <v>42152</v>
      </c>
      <c r="BN9" s="2">
        <v>10.29</v>
      </c>
      <c r="BO9" s="8">
        <f>DATE(2015,5,28)</f>
        <v>42152</v>
      </c>
      <c r="BP9" s="2">
        <v>68.385000000000005</v>
      </c>
      <c r="BQ9" s="8">
        <f>DATE(2000,8,1)</f>
        <v>36739</v>
      </c>
      <c r="BR9" s="2">
        <v>5</v>
      </c>
      <c r="BS9" s="8">
        <f>DATE(2000,8,1)</f>
        <v>36739</v>
      </c>
      <c r="BT9" s="2">
        <v>75.441999999999993</v>
      </c>
      <c r="BU9" s="8">
        <f>DATE(2016,4,1)</f>
        <v>42461</v>
      </c>
      <c r="BV9" s="2">
        <v>4.12</v>
      </c>
      <c r="BW9" s="8">
        <f>DATE(2016,4,1)</f>
        <v>42461</v>
      </c>
      <c r="BX9" s="2">
        <v>83.826999999999998</v>
      </c>
      <c r="BY9" s="8">
        <f>DATE(2015,5,28)</f>
        <v>42152</v>
      </c>
      <c r="BZ9" s="2">
        <v>4.6500000000000004</v>
      </c>
      <c r="CA9" s="8">
        <f>DATE(2015,5,28)</f>
        <v>42152</v>
      </c>
      <c r="CB9" s="2">
        <v>45.073</v>
      </c>
      <c r="CC9" s="8">
        <f>DATE(2016,4,1)</f>
        <v>42461</v>
      </c>
      <c r="CD9" s="2">
        <v>5.51</v>
      </c>
      <c r="CE9" s="8">
        <f>DATE(2016,4,1)</f>
        <v>42461</v>
      </c>
      <c r="CF9" s="2">
        <v>46.332999999999998</v>
      </c>
      <c r="CG9" s="8">
        <f>DATE(2009,2,1)</f>
        <v>39845</v>
      </c>
      <c r="CH9" s="2">
        <v>4.8</v>
      </c>
      <c r="CI9" s="8">
        <f>DATE(2009,2,1)</f>
        <v>39845</v>
      </c>
      <c r="CJ9" s="2">
        <v>66.286000000000001</v>
      </c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</row>
    <row r="10" spans="1:264">
      <c r="A10" s="8">
        <f>DATE(2006,6,1)</f>
        <v>38869</v>
      </c>
      <c r="B10" s="2">
        <v>9.2899999999999991</v>
      </c>
      <c r="C10" s="8">
        <f>DATE(2006,6,1)</f>
        <v>38869</v>
      </c>
      <c r="D10" s="2">
        <v>55.863</v>
      </c>
      <c r="E10" s="8">
        <f>DATE(2012,12,20)</f>
        <v>41263</v>
      </c>
      <c r="F10" s="2">
        <v>3.31</v>
      </c>
      <c r="G10" s="8">
        <f>DATE(2012,12,20)</f>
        <v>41263</v>
      </c>
      <c r="H10" s="2">
        <v>69.123000000000005</v>
      </c>
      <c r="I10" s="2"/>
      <c r="J10" s="2"/>
      <c r="K10" s="2"/>
      <c r="L10" s="2"/>
      <c r="M10" s="8">
        <f>DATE(2016,6,10)</f>
        <v>42531</v>
      </c>
      <c r="N10" s="2">
        <v>4.66</v>
      </c>
      <c r="O10" s="8">
        <f>DATE(2016,6,10)</f>
        <v>42531</v>
      </c>
      <c r="P10" s="2">
        <v>66.647999999999996</v>
      </c>
      <c r="Q10" s="2"/>
      <c r="R10" s="2"/>
      <c r="S10" s="2"/>
      <c r="T10" s="2"/>
      <c r="U10" s="8">
        <f>DATE(2014,4,1)</f>
        <v>41730</v>
      </c>
      <c r="V10" s="2">
        <v>3</v>
      </c>
      <c r="W10" s="8">
        <f>DATE(2014,4,1)</f>
        <v>41730</v>
      </c>
      <c r="X10" s="2">
        <v>42.232999999999997</v>
      </c>
      <c r="Y10" s="8">
        <f>DATE(2007,7,1)</f>
        <v>39264</v>
      </c>
      <c r="Z10" s="2">
        <v>7.9</v>
      </c>
      <c r="AA10" s="8">
        <f>DATE(2007,7,1)</f>
        <v>39264</v>
      </c>
      <c r="AB10" s="2">
        <v>55.234999999999999</v>
      </c>
      <c r="AC10" s="2"/>
      <c r="AD10" s="2"/>
      <c r="AE10" s="2"/>
      <c r="AF10" s="2"/>
      <c r="AG10" s="8">
        <f>DATE(2000,9,1)</f>
        <v>36770</v>
      </c>
      <c r="AH10" s="2">
        <v>4.9000000000000004</v>
      </c>
      <c r="AI10" s="8">
        <f>DATE(2000,9,1)</f>
        <v>36770</v>
      </c>
      <c r="AJ10" s="2">
        <v>82.022000000000006</v>
      </c>
      <c r="AK10" s="8">
        <f>DATE(2000,7,1)</f>
        <v>36708</v>
      </c>
      <c r="AL10" s="2">
        <v>4.9000000000000004</v>
      </c>
      <c r="AM10" s="8">
        <f>DATE(2000,7,1)</f>
        <v>36708</v>
      </c>
      <c r="AN10" s="2">
        <v>93.533000000000001</v>
      </c>
      <c r="AO10" s="8">
        <f>DATE(2007,10,1)</f>
        <v>39356</v>
      </c>
      <c r="AP10" s="2">
        <v>6.7</v>
      </c>
      <c r="AQ10" s="8">
        <f>DATE(2007,10,1)</f>
        <v>39356</v>
      </c>
      <c r="AR10" s="2">
        <v>92.537999999999997</v>
      </c>
      <c r="AS10" s="8">
        <f>DATE(2015,6,18)</f>
        <v>42173</v>
      </c>
      <c r="AT10" s="2">
        <v>2.67</v>
      </c>
      <c r="AU10" s="8">
        <f>DATE(2015,6,18)</f>
        <v>42173</v>
      </c>
      <c r="AV10" s="2">
        <v>64.248000000000005</v>
      </c>
      <c r="AW10" s="8">
        <f>DATE(2015,6,18)</f>
        <v>42173</v>
      </c>
      <c r="AX10" s="2">
        <v>1.75</v>
      </c>
      <c r="AY10" s="8">
        <f>DATE(2015,6,18)</f>
        <v>42173</v>
      </c>
      <c r="AZ10" s="2">
        <v>71.076999999999998</v>
      </c>
      <c r="BA10" s="8">
        <f>DATE(2003,7,1)</f>
        <v>37803</v>
      </c>
      <c r="BB10" s="2">
        <v>11.18</v>
      </c>
      <c r="BC10" s="8">
        <f>DATE(2003,7,1)</f>
        <v>37803</v>
      </c>
      <c r="BD10" s="2">
        <v>46.914999999999999</v>
      </c>
      <c r="BE10" s="2"/>
      <c r="BF10" s="2"/>
      <c r="BG10" s="2"/>
      <c r="BH10" s="2"/>
      <c r="BI10" s="8">
        <f>DATE(2016,11,2)</f>
        <v>42676</v>
      </c>
      <c r="BJ10" s="2">
        <v>7.84</v>
      </c>
      <c r="BK10" s="8">
        <f>DATE(2016,11,2)</f>
        <v>42676</v>
      </c>
      <c r="BL10" s="2">
        <v>73.39</v>
      </c>
      <c r="BM10" s="8">
        <f>DATE(2015,6,1)</f>
        <v>42156</v>
      </c>
      <c r="BN10" s="2">
        <v>9.75</v>
      </c>
      <c r="BO10" s="8">
        <f>DATE(2015,6,1)</f>
        <v>42156</v>
      </c>
      <c r="BP10" s="2">
        <v>68.924999999999997</v>
      </c>
      <c r="BQ10" s="8">
        <f>DATE(2000,9,1)</f>
        <v>36770</v>
      </c>
      <c r="BR10" s="2">
        <v>5</v>
      </c>
      <c r="BS10" s="8">
        <f>DATE(2000,9,1)</f>
        <v>36770</v>
      </c>
      <c r="BT10" s="2">
        <v>75.441999999999993</v>
      </c>
      <c r="BU10" s="8">
        <f>DATE(2016,5,1)</f>
        <v>42491</v>
      </c>
      <c r="BV10" s="2">
        <v>5.12</v>
      </c>
      <c r="BW10" s="8">
        <f>DATE(2016,5,1)</f>
        <v>42491</v>
      </c>
      <c r="BX10" s="2">
        <v>82.826999999999998</v>
      </c>
      <c r="BY10" s="8">
        <f>DATE(2015,6,18)</f>
        <v>42173</v>
      </c>
      <c r="BZ10" s="2">
        <v>5.03</v>
      </c>
      <c r="CA10" s="8">
        <f>DATE(2015,6,18)</f>
        <v>42173</v>
      </c>
      <c r="CB10" s="2">
        <v>44.692999999999998</v>
      </c>
      <c r="CC10" s="8">
        <f>DATE(2016,4,20)</f>
        <v>42480</v>
      </c>
      <c r="CD10" s="2">
        <v>8.1999999999999993</v>
      </c>
      <c r="CE10" s="8">
        <f>DATE(2016,4,20)</f>
        <v>42480</v>
      </c>
      <c r="CF10" s="2">
        <v>43.643000000000001</v>
      </c>
      <c r="CG10" s="8">
        <f>DATE(2009,3,1)</f>
        <v>39873</v>
      </c>
      <c r="CH10" s="2">
        <v>5</v>
      </c>
      <c r="CI10" s="8">
        <f>DATE(2009,3,1)</f>
        <v>39873</v>
      </c>
      <c r="CJ10" s="2">
        <v>66.085999999999999</v>
      </c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</row>
    <row r="11" spans="1:264">
      <c r="A11" s="8">
        <f>DATE(2006,7,1)</f>
        <v>38899</v>
      </c>
      <c r="B11" s="2">
        <v>9.34</v>
      </c>
      <c r="C11" s="8">
        <f>DATE(2006,7,1)</f>
        <v>38899</v>
      </c>
      <c r="D11" s="2">
        <v>55.813000000000002</v>
      </c>
      <c r="E11" s="8">
        <f>DATE(2013,1,22)</f>
        <v>41296</v>
      </c>
      <c r="F11" s="2">
        <v>3.54</v>
      </c>
      <c r="G11" s="8">
        <f>DATE(2013,1,22)</f>
        <v>41296</v>
      </c>
      <c r="H11" s="2">
        <v>68.893000000000001</v>
      </c>
      <c r="I11" s="2"/>
      <c r="J11" s="2"/>
      <c r="K11" s="2"/>
      <c r="L11" s="2"/>
      <c r="M11" s="8">
        <f>DATE(2016,7,8)</f>
        <v>42559</v>
      </c>
      <c r="N11" s="2">
        <v>4.84</v>
      </c>
      <c r="O11" s="8">
        <f>DATE(2016,7,8)</f>
        <v>42559</v>
      </c>
      <c r="P11" s="2">
        <v>66.468000000000004</v>
      </c>
      <c r="Q11" s="2"/>
      <c r="R11" s="2"/>
      <c r="S11" s="2"/>
      <c r="T11" s="2"/>
      <c r="U11" s="8">
        <f>DATE(2014,5,1)</f>
        <v>41760</v>
      </c>
      <c r="V11" s="2">
        <v>3.9</v>
      </c>
      <c r="W11" s="8">
        <f>DATE(2014,5,1)</f>
        <v>41760</v>
      </c>
      <c r="X11" s="2">
        <v>41.332999999999998</v>
      </c>
      <c r="Y11" s="8">
        <f>DATE(2007,9,1)</f>
        <v>39326</v>
      </c>
      <c r="Z11" s="2">
        <v>7.75</v>
      </c>
      <c r="AA11" s="8">
        <f>DATE(2007,9,1)</f>
        <v>39326</v>
      </c>
      <c r="AB11" s="2">
        <v>55.384999999999998</v>
      </c>
      <c r="AC11" s="2"/>
      <c r="AD11" s="2"/>
      <c r="AE11" s="2"/>
      <c r="AF11" s="2"/>
      <c r="AG11" s="8">
        <f>DATE(2000,10,1)</f>
        <v>36800</v>
      </c>
      <c r="AH11" s="2">
        <v>4.9000000000000004</v>
      </c>
      <c r="AI11" s="8">
        <f>DATE(2000,10,1)</f>
        <v>36800</v>
      </c>
      <c r="AJ11" s="2">
        <v>82.022000000000006</v>
      </c>
      <c r="AK11" s="8">
        <f>DATE(2000,9,1)</f>
        <v>36770</v>
      </c>
      <c r="AL11" s="2">
        <v>5</v>
      </c>
      <c r="AM11" s="8">
        <f>DATE(2000,9,1)</f>
        <v>36770</v>
      </c>
      <c r="AN11" s="2">
        <v>93.433000000000007</v>
      </c>
      <c r="AO11" s="8">
        <f>DATE(2007,11,1)</f>
        <v>39387</v>
      </c>
      <c r="AP11" s="2">
        <v>7.7</v>
      </c>
      <c r="AQ11" s="8">
        <f>DATE(2007,11,1)</f>
        <v>39387</v>
      </c>
      <c r="AR11" s="2">
        <v>91.537999999999997</v>
      </c>
      <c r="AS11" s="8">
        <f>DATE(2015,7,30)</f>
        <v>42215</v>
      </c>
      <c r="AT11" s="2">
        <v>2.77</v>
      </c>
      <c r="AU11" s="8">
        <f>DATE(2015,7,30)</f>
        <v>42215</v>
      </c>
      <c r="AV11" s="2">
        <v>64.147999999999996</v>
      </c>
      <c r="AW11" s="8">
        <f>DATE(2015,10,13)</f>
        <v>42290</v>
      </c>
      <c r="AX11" s="2">
        <v>2.73</v>
      </c>
      <c r="AY11" s="8">
        <f>DATE(2015,10,13)</f>
        <v>42290</v>
      </c>
      <c r="AZ11" s="2">
        <v>70.096999999999994</v>
      </c>
      <c r="BA11" s="8">
        <f>DATE(2003,8,1)</f>
        <v>37834</v>
      </c>
      <c r="BB11" s="2">
        <v>11.34</v>
      </c>
      <c r="BC11" s="8">
        <f>DATE(2003,8,1)</f>
        <v>37834</v>
      </c>
      <c r="BD11" s="2">
        <v>46.755000000000003</v>
      </c>
      <c r="BE11" s="2"/>
      <c r="BF11" s="2"/>
      <c r="BG11" s="2"/>
      <c r="BH11" s="2"/>
      <c r="BI11" s="8">
        <f>DATE(2016,12,1)</f>
        <v>42705</v>
      </c>
      <c r="BJ11" s="2">
        <v>8.5</v>
      </c>
      <c r="BK11" s="8">
        <f>DATE(2016,12,1)</f>
        <v>42705</v>
      </c>
      <c r="BL11" s="2">
        <v>72.73</v>
      </c>
      <c r="BM11" s="8">
        <f>DATE(2015,7,1)</f>
        <v>42186</v>
      </c>
      <c r="BN11" s="2">
        <v>9.75</v>
      </c>
      <c r="BO11" s="8">
        <f>DATE(2015,7,1)</f>
        <v>42186</v>
      </c>
      <c r="BP11" s="2">
        <v>68.924999999999997</v>
      </c>
      <c r="BQ11" s="8">
        <f>DATE(2000,10,1)</f>
        <v>36800</v>
      </c>
      <c r="BR11" s="2">
        <v>4.8</v>
      </c>
      <c r="BS11" s="8">
        <f>DATE(2000,10,1)</f>
        <v>36800</v>
      </c>
      <c r="BT11" s="2">
        <v>75.641999999999996</v>
      </c>
      <c r="BU11" s="8">
        <f>DATE(2016,5,25)</f>
        <v>42515</v>
      </c>
      <c r="BV11" s="2">
        <v>3.84</v>
      </c>
      <c r="BW11" s="8">
        <f>DATE(2016,5,25)</f>
        <v>42515</v>
      </c>
      <c r="BX11" s="2">
        <v>84.106999999999999</v>
      </c>
      <c r="BY11" s="8">
        <f>DATE(2015,7,30)</f>
        <v>42215</v>
      </c>
      <c r="BZ11" s="2">
        <v>6.22</v>
      </c>
      <c r="CA11" s="8">
        <f>DATE(2015,7,30)</f>
        <v>42215</v>
      </c>
      <c r="CB11" s="2">
        <v>43.503</v>
      </c>
      <c r="CC11" s="8">
        <f>DATE(2016,5,1)</f>
        <v>42491</v>
      </c>
      <c r="CD11" s="2">
        <v>5.51</v>
      </c>
      <c r="CE11" s="8">
        <f>DATE(2016,5,1)</f>
        <v>42491</v>
      </c>
      <c r="CF11" s="2">
        <v>46.332999999999998</v>
      </c>
      <c r="CG11" s="8">
        <f>DATE(2009,4,1)</f>
        <v>39904</v>
      </c>
      <c r="CH11" s="2">
        <v>5.15</v>
      </c>
      <c r="CI11" s="8">
        <f>DATE(2009,4,1)</f>
        <v>39904</v>
      </c>
      <c r="CJ11" s="2">
        <v>65.936000000000007</v>
      </c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</row>
    <row r="12" spans="1:264">
      <c r="A12" s="8">
        <f>DATE(2006,8,1)</f>
        <v>38930</v>
      </c>
      <c r="B12" s="2">
        <v>9.31</v>
      </c>
      <c r="C12" s="8">
        <f>DATE(2006,8,1)</f>
        <v>38930</v>
      </c>
      <c r="D12" s="2">
        <v>55.843000000000004</v>
      </c>
      <c r="E12" s="8">
        <f>DATE(2013,2,25)</f>
        <v>41330</v>
      </c>
      <c r="F12" s="2">
        <v>3.75</v>
      </c>
      <c r="G12" s="8">
        <f>DATE(2013,2,25)</f>
        <v>41330</v>
      </c>
      <c r="H12" s="2">
        <v>68.683000000000007</v>
      </c>
      <c r="I12" s="2"/>
      <c r="J12" s="2"/>
      <c r="K12" s="2"/>
      <c r="L12" s="2"/>
      <c r="M12" s="8">
        <f>DATE(2016,8,4)</f>
        <v>42586</v>
      </c>
      <c r="N12" s="2">
        <v>4.7699999999999996</v>
      </c>
      <c r="O12" s="8">
        <f>DATE(2016,8,4)</f>
        <v>42586</v>
      </c>
      <c r="P12" s="2">
        <v>66.537999999999997</v>
      </c>
      <c r="Q12" s="2"/>
      <c r="R12" s="2"/>
      <c r="S12" s="2"/>
      <c r="T12" s="2"/>
      <c r="U12" s="8">
        <f>DATE(2014,6,1)</f>
        <v>41791</v>
      </c>
      <c r="V12" s="2">
        <v>3.8</v>
      </c>
      <c r="W12" s="8">
        <f>DATE(2014,6,1)</f>
        <v>41791</v>
      </c>
      <c r="X12" s="2">
        <v>41.433</v>
      </c>
      <c r="Y12" s="8">
        <f>DATE(2007,10,1)</f>
        <v>39356</v>
      </c>
      <c r="Z12" s="2">
        <v>7.6</v>
      </c>
      <c r="AA12" s="8">
        <f>DATE(2007,10,1)</f>
        <v>39356</v>
      </c>
      <c r="AB12" s="2">
        <v>55.534999999999997</v>
      </c>
      <c r="AC12" s="2"/>
      <c r="AD12" s="2"/>
      <c r="AE12" s="2"/>
      <c r="AF12" s="2"/>
      <c r="AG12" s="8">
        <f>DATE(2000,12,1)</f>
        <v>36861</v>
      </c>
      <c r="AH12" s="2">
        <v>5.5</v>
      </c>
      <c r="AI12" s="8">
        <f>DATE(2000,12,1)</f>
        <v>36861</v>
      </c>
      <c r="AJ12" s="2">
        <v>81.421999999999997</v>
      </c>
      <c r="AK12" s="8">
        <f>DATE(2000,10,1)</f>
        <v>36800</v>
      </c>
      <c r="AL12" s="2">
        <v>5.0999999999999996</v>
      </c>
      <c r="AM12" s="8">
        <f>DATE(2000,10,1)</f>
        <v>36800</v>
      </c>
      <c r="AN12" s="2">
        <v>93.332999999999998</v>
      </c>
      <c r="AO12" s="8">
        <f>DATE(2007,12,1)</f>
        <v>39417</v>
      </c>
      <c r="AP12" s="2">
        <v>7.6</v>
      </c>
      <c r="AQ12" s="8">
        <f>DATE(2007,12,1)</f>
        <v>39417</v>
      </c>
      <c r="AR12" s="2">
        <v>91.638000000000005</v>
      </c>
      <c r="AS12" s="8">
        <f>DATE(2015,9,2)</f>
        <v>42249</v>
      </c>
      <c r="AT12" s="2">
        <v>3.35</v>
      </c>
      <c r="AU12" s="8">
        <f>DATE(2015,9,2)</f>
        <v>42249</v>
      </c>
      <c r="AV12" s="2">
        <v>63.567999999999998</v>
      </c>
      <c r="AW12" s="8">
        <f>DATE(2015,12,17)</f>
        <v>42355</v>
      </c>
      <c r="AX12" s="2">
        <v>3.1</v>
      </c>
      <c r="AY12" s="8">
        <f>DATE(2015,12,17)</f>
        <v>42355</v>
      </c>
      <c r="AZ12" s="2">
        <v>69.727000000000004</v>
      </c>
      <c r="BA12" s="8">
        <f>DATE(2003,9,1)</f>
        <v>37865</v>
      </c>
      <c r="BB12" s="2">
        <v>10.9</v>
      </c>
      <c r="BC12" s="8">
        <f>DATE(2003,9,1)</f>
        <v>37865</v>
      </c>
      <c r="BD12" s="2">
        <v>47.195</v>
      </c>
      <c r="BE12" s="2"/>
      <c r="BF12" s="2"/>
      <c r="BG12" s="2"/>
      <c r="BH12" s="2"/>
      <c r="BI12" s="2"/>
      <c r="BJ12" s="2"/>
      <c r="BK12" s="2"/>
      <c r="BL12" s="2"/>
      <c r="BM12" s="8">
        <f>DATE(2015,8,1)</f>
        <v>42217</v>
      </c>
      <c r="BN12" s="2">
        <v>9.5500000000000007</v>
      </c>
      <c r="BO12" s="8">
        <f>DATE(2015,8,1)</f>
        <v>42217</v>
      </c>
      <c r="BP12" s="2">
        <v>69.125</v>
      </c>
      <c r="BQ12" s="8">
        <f>DATE(2000,12,1)</f>
        <v>36861</v>
      </c>
      <c r="BR12" s="2">
        <v>4.8</v>
      </c>
      <c r="BS12" s="8">
        <f>DATE(2000,12,1)</f>
        <v>36861</v>
      </c>
      <c r="BT12" s="2">
        <v>75.641999999999996</v>
      </c>
      <c r="BU12" s="8">
        <f>DATE(2016,6,1)</f>
        <v>42522</v>
      </c>
      <c r="BV12" s="2">
        <v>5.12</v>
      </c>
      <c r="BW12" s="8">
        <f>DATE(2016,6,1)</f>
        <v>42522</v>
      </c>
      <c r="BX12" s="2">
        <v>82.826999999999998</v>
      </c>
      <c r="BY12" s="8">
        <f>DATE(2015,9,8)</f>
        <v>42255</v>
      </c>
      <c r="BZ12" s="2">
        <v>5.91</v>
      </c>
      <c r="CA12" s="8">
        <f>DATE(2015,9,8)</f>
        <v>42255</v>
      </c>
      <c r="CB12" s="2">
        <v>43.813000000000002</v>
      </c>
      <c r="CC12" s="8">
        <f>DATE(2016,6,1)</f>
        <v>42522</v>
      </c>
      <c r="CD12" s="2">
        <v>5.56</v>
      </c>
      <c r="CE12" s="8">
        <f>DATE(2016,6,1)</f>
        <v>42522</v>
      </c>
      <c r="CF12" s="2">
        <v>46.283000000000001</v>
      </c>
      <c r="CG12" s="8">
        <f>DATE(2009,5,1)</f>
        <v>39934</v>
      </c>
      <c r="CH12" s="2">
        <v>5.07</v>
      </c>
      <c r="CI12" s="8">
        <f>DATE(2009,5,1)</f>
        <v>39934</v>
      </c>
      <c r="CJ12" s="2">
        <v>66.016000000000005</v>
      </c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</row>
    <row r="13" spans="1:264">
      <c r="A13" s="8">
        <f>DATE(2006,9,1)</f>
        <v>38961</v>
      </c>
      <c r="B13" s="2">
        <v>9.24</v>
      </c>
      <c r="C13" s="8">
        <f>DATE(2006,9,1)</f>
        <v>38961</v>
      </c>
      <c r="D13" s="2">
        <v>55.912999999999997</v>
      </c>
      <c r="E13" s="8">
        <f>DATE(2013,3,21)</f>
        <v>41354</v>
      </c>
      <c r="F13" s="2">
        <v>3.31</v>
      </c>
      <c r="G13" s="8">
        <f>DATE(2013,3,21)</f>
        <v>41354</v>
      </c>
      <c r="H13" s="2">
        <v>69.123000000000005</v>
      </c>
      <c r="I13" s="2"/>
      <c r="J13" s="2"/>
      <c r="K13" s="2"/>
      <c r="L13" s="2"/>
      <c r="M13" s="8">
        <f>DATE(2016,9,8)</f>
        <v>42621</v>
      </c>
      <c r="N13" s="2">
        <v>4.72</v>
      </c>
      <c r="O13" s="8">
        <f>DATE(2016,9,8)</f>
        <v>42621</v>
      </c>
      <c r="P13" s="2">
        <v>66.587999999999994</v>
      </c>
      <c r="Q13" s="2"/>
      <c r="R13" s="2"/>
      <c r="S13" s="2"/>
      <c r="T13" s="2"/>
      <c r="U13" s="8">
        <f>DATE(2014,7,1)</f>
        <v>41821</v>
      </c>
      <c r="V13" s="2">
        <v>4.3</v>
      </c>
      <c r="W13" s="8">
        <f>DATE(2014,7,1)</f>
        <v>41821</v>
      </c>
      <c r="X13" s="2">
        <v>40.933</v>
      </c>
      <c r="Y13" s="8">
        <f>DATE(2007,11,1)</f>
        <v>39387</v>
      </c>
      <c r="Z13" s="2">
        <v>7.65</v>
      </c>
      <c r="AA13" s="8">
        <f>DATE(2007,11,1)</f>
        <v>39387</v>
      </c>
      <c r="AB13" s="2">
        <v>55.484999999999999</v>
      </c>
      <c r="AC13" s="2"/>
      <c r="AD13" s="2"/>
      <c r="AE13" s="2"/>
      <c r="AF13" s="2"/>
      <c r="AG13" s="8">
        <f>DATE(2001,1,1)</f>
        <v>36892</v>
      </c>
      <c r="AH13" s="2">
        <v>5.7</v>
      </c>
      <c r="AI13" s="8">
        <f>DATE(2001,1,1)</f>
        <v>36892</v>
      </c>
      <c r="AJ13" s="2">
        <v>81.221999999999994</v>
      </c>
      <c r="AK13" s="8">
        <f>DATE(2000,11,1)</f>
        <v>36831</v>
      </c>
      <c r="AL13" s="2">
        <v>5</v>
      </c>
      <c r="AM13" s="8">
        <f>DATE(2000,11,1)</f>
        <v>36831</v>
      </c>
      <c r="AN13" s="2">
        <v>93.433000000000007</v>
      </c>
      <c r="AO13" s="8">
        <f>DATE(2008,1,1)</f>
        <v>39448</v>
      </c>
      <c r="AP13" s="2">
        <v>7.4</v>
      </c>
      <c r="AQ13" s="8">
        <f>DATE(2008,1,1)</f>
        <v>39448</v>
      </c>
      <c r="AR13" s="2">
        <v>91.837999999999994</v>
      </c>
      <c r="AS13" s="8">
        <f>DATE(2015,10,13)</f>
        <v>42290</v>
      </c>
      <c r="AT13" s="2">
        <v>3.42</v>
      </c>
      <c r="AU13" s="8">
        <f>DATE(2015,10,13)</f>
        <v>42290</v>
      </c>
      <c r="AV13" s="2">
        <v>63.497999999999998</v>
      </c>
      <c r="AW13" s="8">
        <f>DATE(2016,1,15)</f>
        <v>42384</v>
      </c>
      <c r="AX13" s="2">
        <v>3.18</v>
      </c>
      <c r="AY13" s="8">
        <f>DATE(2016,1,15)</f>
        <v>42384</v>
      </c>
      <c r="AZ13" s="2">
        <v>69.647000000000006</v>
      </c>
      <c r="BA13" s="8">
        <f>DATE(2003,10,1)</f>
        <v>37895</v>
      </c>
      <c r="BB13" s="2">
        <v>11.09</v>
      </c>
      <c r="BC13" s="8">
        <f>DATE(2003,10,1)</f>
        <v>37895</v>
      </c>
      <c r="BD13" s="2">
        <v>47.005000000000003</v>
      </c>
      <c r="BE13" s="2"/>
      <c r="BF13" s="2"/>
      <c r="BG13" s="2"/>
      <c r="BH13" s="2"/>
      <c r="BI13" s="2"/>
      <c r="BJ13" s="2"/>
      <c r="BK13" s="2"/>
      <c r="BL13" s="2"/>
      <c r="BM13" s="8">
        <f>DATE(2015,9,1)</f>
        <v>42248</v>
      </c>
      <c r="BN13" s="2">
        <v>9.9</v>
      </c>
      <c r="BO13" s="8">
        <f>DATE(2015,9,1)</f>
        <v>42248</v>
      </c>
      <c r="BP13" s="2">
        <v>68.775000000000006</v>
      </c>
      <c r="BQ13" s="8">
        <f>DATE(2001,1,1)</f>
        <v>36892</v>
      </c>
      <c r="BR13" s="2">
        <v>4.5</v>
      </c>
      <c r="BS13" s="8">
        <f>DATE(2001,1,1)</f>
        <v>36892</v>
      </c>
      <c r="BT13" s="2">
        <v>75.941999999999993</v>
      </c>
      <c r="BU13" s="8">
        <f>DATE(2016,7,1)</f>
        <v>42552</v>
      </c>
      <c r="BV13" s="2">
        <v>5.0199999999999996</v>
      </c>
      <c r="BW13" s="8">
        <f>DATE(2016,7,1)</f>
        <v>42552</v>
      </c>
      <c r="BX13" s="2">
        <v>82.927000000000007</v>
      </c>
      <c r="BY13" s="8">
        <f>DATE(2015,10,13)</f>
        <v>42290</v>
      </c>
      <c r="BZ13" s="2">
        <v>5.37</v>
      </c>
      <c r="CA13" s="8">
        <f>DATE(2015,10,13)</f>
        <v>42290</v>
      </c>
      <c r="CB13" s="2">
        <v>44.353000000000002</v>
      </c>
      <c r="CC13" s="8">
        <f>DATE(2016,7,1)</f>
        <v>42552</v>
      </c>
      <c r="CD13" s="2">
        <v>5.56</v>
      </c>
      <c r="CE13" s="8">
        <f>DATE(2016,7,1)</f>
        <v>42552</v>
      </c>
      <c r="CF13" s="2">
        <v>46.283000000000001</v>
      </c>
      <c r="CG13" s="8">
        <f>DATE(2009,6,1)</f>
        <v>39965</v>
      </c>
      <c r="CH13" s="2">
        <v>5</v>
      </c>
      <c r="CI13" s="8">
        <f>DATE(2009,6,1)</f>
        <v>39965</v>
      </c>
      <c r="CJ13" s="2">
        <v>66.085999999999999</v>
      </c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</row>
    <row r="14" spans="1:264">
      <c r="A14" s="8">
        <f>DATE(2006,10,1)</f>
        <v>38991</v>
      </c>
      <c r="B14" s="2">
        <v>9.3800000000000008</v>
      </c>
      <c r="C14" s="8">
        <f>DATE(2006,10,1)</f>
        <v>38991</v>
      </c>
      <c r="D14" s="2">
        <v>55.773000000000003</v>
      </c>
      <c r="E14" s="8">
        <f>DATE(2013,4,30)</f>
        <v>41394</v>
      </c>
      <c r="F14" s="2">
        <v>3.8</v>
      </c>
      <c r="G14" s="8">
        <f>DATE(2013,4,30)</f>
        <v>41394</v>
      </c>
      <c r="H14" s="2">
        <v>68.632999999999996</v>
      </c>
      <c r="I14" s="2"/>
      <c r="J14" s="2"/>
      <c r="K14" s="2"/>
      <c r="L14" s="2"/>
      <c r="M14" s="8">
        <f>DATE(2016,10,7)</f>
        <v>42650</v>
      </c>
      <c r="N14" s="2">
        <v>4.8099999999999996</v>
      </c>
      <c r="O14" s="8">
        <f>DATE(2016,10,7)</f>
        <v>42650</v>
      </c>
      <c r="P14" s="2">
        <v>66.498000000000005</v>
      </c>
      <c r="Q14" s="2"/>
      <c r="R14" s="2"/>
      <c r="S14" s="2"/>
      <c r="T14" s="2"/>
      <c r="U14" s="8">
        <f>DATE(2014,8,1)</f>
        <v>41852</v>
      </c>
      <c r="V14" s="2">
        <v>4.7</v>
      </c>
      <c r="W14" s="8">
        <f>DATE(2014,8,1)</f>
        <v>41852</v>
      </c>
      <c r="X14" s="2">
        <v>40.533000000000001</v>
      </c>
      <c r="Y14" s="8">
        <f>DATE(2007,12,1)</f>
        <v>39417</v>
      </c>
      <c r="Z14" s="2">
        <v>7.65</v>
      </c>
      <c r="AA14" s="8">
        <f>DATE(2007,12,1)</f>
        <v>39417</v>
      </c>
      <c r="AB14" s="2">
        <v>55.484999999999999</v>
      </c>
      <c r="AC14" s="2"/>
      <c r="AD14" s="2"/>
      <c r="AE14" s="2"/>
      <c r="AF14" s="2"/>
      <c r="AG14" s="8">
        <f>DATE(2001,2,1)</f>
        <v>36923</v>
      </c>
      <c r="AH14" s="2">
        <v>5.7</v>
      </c>
      <c r="AI14" s="8">
        <f>DATE(2001,2,1)</f>
        <v>36923</v>
      </c>
      <c r="AJ14" s="2">
        <v>81.221999999999994</v>
      </c>
      <c r="AK14" s="8">
        <f>DATE(2000,12,1)</f>
        <v>36861</v>
      </c>
      <c r="AL14" s="2">
        <v>5.3</v>
      </c>
      <c r="AM14" s="8">
        <f>DATE(2000,12,1)</f>
        <v>36861</v>
      </c>
      <c r="AN14" s="2">
        <v>93.132999999999996</v>
      </c>
      <c r="AO14" s="8">
        <f>DATE(2008,2,1)</f>
        <v>39479</v>
      </c>
      <c r="AP14" s="2">
        <v>6.8</v>
      </c>
      <c r="AQ14" s="8">
        <f>DATE(2008,2,1)</f>
        <v>39479</v>
      </c>
      <c r="AR14" s="2">
        <v>92.438000000000002</v>
      </c>
      <c r="AS14" s="8">
        <f>DATE(2015,11,9)</f>
        <v>42317</v>
      </c>
      <c r="AT14" s="2">
        <v>3.54</v>
      </c>
      <c r="AU14" s="8">
        <f>DATE(2015,11,9)</f>
        <v>42317</v>
      </c>
      <c r="AV14" s="2">
        <v>63.378</v>
      </c>
      <c r="AW14" s="8">
        <f>DATE(2016,2,10)</f>
        <v>42410</v>
      </c>
      <c r="AX14" s="2">
        <v>2.91</v>
      </c>
      <c r="AY14" s="8">
        <f>DATE(2016,2,10)</f>
        <v>42410</v>
      </c>
      <c r="AZ14" s="2">
        <v>69.917000000000002</v>
      </c>
      <c r="BA14" s="8">
        <f>DATE(2003,11,1)</f>
        <v>37926</v>
      </c>
      <c r="BB14" s="2">
        <v>11.3</v>
      </c>
      <c r="BC14" s="8">
        <f>DATE(2003,11,1)</f>
        <v>37926</v>
      </c>
      <c r="BD14" s="2">
        <v>46.795000000000002</v>
      </c>
      <c r="BE14" s="2"/>
      <c r="BF14" s="2"/>
      <c r="BG14" s="2"/>
      <c r="BH14" s="2"/>
      <c r="BI14" s="2"/>
      <c r="BJ14" s="2"/>
      <c r="BK14" s="2"/>
      <c r="BL14" s="2"/>
      <c r="BM14" s="8">
        <f>DATE(2015,10,1)</f>
        <v>42278</v>
      </c>
      <c r="BN14" s="2">
        <v>10.35</v>
      </c>
      <c r="BO14" s="8">
        <f>DATE(2015,10,1)</f>
        <v>42278</v>
      </c>
      <c r="BP14" s="2">
        <v>68.325000000000003</v>
      </c>
      <c r="BQ14" s="8">
        <f>DATE(2001,2,1)</f>
        <v>36923</v>
      </c>
      <c r="BR14" s="2">
        <v>4.5</v>
      </c>
      <c r="BS14" s="8">
        <f>DATE(2001,2,1)</f>
        <v>36923</v>
      </c>
      <c r="BT14" s="2">
        <v>75.941999999999993</v>
      </c>
      <c r="BU14" s="8">
        <f>DATE(2016,8,1)</f>
        <v>42583</v>
      </c>
      <c r="BV14" s="2">
        <v>2.92</v>
      </c>
      <c r="BW14" s="8">
        <f>DATE(2016,8,1)</f>
        <v>42583</v>
      </c>
      <c r="BX14" s="2">
        <v>85.027000000000001</v>
      </c>
      <c r="BY14" s="8">
        <f>DATE(2015,11,10)</f>
        <v>42318</v>
      </c>
      <c r="BZ14" s="2">
        <v>5.63</v>
      </c>
      <c r="CA14" s="8">
        <f>DATE(2015,11,10)</f>
        <v>42318</v>
      </c>
      <c r="CB14" s="2">
        <v>44.093000000000004</v>
      </c>
      <c r="CC14" s="8">
        <f>DATE(2016,8,1)</f>
        <v>42583</v>
      </c>
      <c r="CD14" s="2">
        <v>6.46</v>
      </c>
      <c r="CE14" s="8">
        <f>DATE(2016,8,1)</f>
        <v>42583</v>
      </c>
      <c r="CF14" s="2">
        <v>45.383000000000003</v>
      </c>
      <c r="CG14" s="8">
        <f>DATE(2009,7,1)</f>
        <v>39995</v>
      </c>
      <c r="CH14" s="2">
        <v>5.37</v>
      </c>
      <c r="CI14" s="8">
        <f>DATE(2009,7,1)</f>
        <v>39995</v>
      </c>
      <c r="CJ14" s="2">
        <v>65.715999999999994</v>
      </c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</row>
    <row r="15" spans="1:264">
      <c r="A15" s="8">
        <f>DATE(2006,11,1)</f>
        <v>39022</v>
      </c>
      <c r="B15" s="2">
        <v>9.31</v>
      </c>
      <c r="C15" s="8">
        <f>DATE(2006,11,1)</f>
        <v>39022</v>
      </c>
      <c r="D15" s="2">
        <v>55.843000000000004</v>
      </c>
      <c r="E15" s="8">
        <f>DATE(2013,5,31)</f>
        <v>41425</v>
      </c>
      <c r="F15" s="2">
        <v>3.75</v>
      </c>
      <c r="G15" s="8">
        <f>DATE(2013,5,31)</f>
        <v>41425</v>
      </c>
      <c r="H15" s="2">
        <v>68.683000000000007</v>
      </c>
      <c r="I15" s="2"/>
      <c r="J15" s="2"/>
      <c r="K15" s="2"/>
      <c r="L15" s="2"/>
      <c r="M15" s="8">
        <f>DATE(2016,11,8)</f>
        <v>42682</v>
      </c>
      <c r="N15" s="2">
        <v>4.84</v>
      </c>
      <c r="O15" s="8">
        <f>DATE(2016,11,8)</f>
        <v>42682</v>
      </c>
      <c r="P15" s="2">
        <v>66.468000000000004</v>
      </c>
      <c r="Q15" s="2"/>
      <c r="R15" s="2"/>
      <c r="S15" s="2"/>
      <c r="T15" s="2"/>
      <c r="U15" s="8">
        <f>DATE(2015,1,1)</f>
        <v>42005</v>
      </c>
      <c r="V15" s="2">
        <v>3.98</v>
      </c>
      <c r="W15" s="8">
        <f>DATE(2015,1,1)</f>
        <v>42005</v>
      </c>
      <c r="X15" s="2">
        <v>41.253</v>
      </c>
      <c r="Y15" s="8">
        <f>DATE(2008,1,1)</f>
        <v>39448</v>
      </c>
      <c r="Z15" s="2">
        <v>7.8</v>
      </c>
      <c r="AA15" s="8">
        <f>DATE(2008,1,1)</f>
        <v>39448</v>
      </c>
      <c r="AB15" s="2">
        <v>55.335000000000001</v>
      </c>
      <c r="AC15" s="2"/>
      <c r="AD15" s="2"/>
      <c r="AE15" s="2"/>
      <c r="AF15" s="2"/>
      <c r="AG15" s="8">
        <f>DATE(2001,3,1)</f>
        <v>36951</v>
      </c>
      <c r="AH15" s="2">
        <v>5.8</v>
      </c>
      <c r="AI15" s="8">
        <f>DATE(2001,3,1)</f>
        <v>36951</v>
      </c>
      <c r="AJ15" s="2">
        <v>81.122</v>
      </c>
      <c r="AK15" s="8">
        <f>DATE(2001,1,1)</f>
        <v>36892</v>
      </c>
      <c r="AL15" s="2">
        <v>5.6</v>
      </c>
      <c r="AM15" s="8">
        <f>DATE(2001,1,1)</f>
        <v>36892</v>
      </c>
      <c r="AN15" s="2">
        <v>92.832999999999998</v>
      </c>
      <c r="AO15" s="8">
        <f>DATE(2008,3,1)</f>
        <v>39508</v>
      </c>
      <c r="AP15" s="2">
        <v>7.8</v>
      </c>
      <c r="AQ15" s="8">
        <f>DATE(2008,3,1)</f>
        <v>39508</v>
      </c>
      <c r="AR15" s="2">
        <v>91.438000000000002</v>
      </c>
      <c r="AS15" s="8">
        <f>DATE(2015,12,17)</f>
        <v>42355</v>
      </c>
      <c r="AT15" s="2">
        <v>3.79</v>
      </c>
      <c r="AU15" s="8">
        <f>DATE(2015,12,17)</f>
        <v>42355</v>
      </c>
      <c r="AV15" s="2">
        <v>63.128</v>
      </c>
      <c r="AW15" s="8">
        <f>DATE(2016,3,9)</f>
        <v>42438</v>
      </c>
      <c r="AX15" s="2">
        <v>2.64</v>
      </c>
      <c r="AY15" s="8">
        <f>DATE(2016,3,9)</f>
        <v>42438</v>
      </c>
      <c r="AZ15" s="2">
        <v>70.186999999999998</v>
      </c>
      <c r="BA15" s="8">
        <f>DATE(2003,12,1)</f>
        <v>37956</v>
      </c>
      <c r="BB15" s="2">
        <v>11.46</v>
      </c>
      <c r="BC15" s="8">
        <f>DATE(2003,12,1)</f>
        <v>37956</v>
      </c>
      <c r="BD15" s="2">
        <v>46.634999999999998</v>
      </c>
      <c r="BE15" s="2"/>
      <c r="BF15" s="2"/>
      <c r="BG15" s="2"/>
      <c r="BH15" s="2"/>
      <c r="BI15" s="2"/>
      <c r="BJ15" s="2"/>
      <c r="BK15" s="2"/>
      <c r="BL15" s="2"/>
      <c r="BM15" s="8">
        <f>DATE(2015,11,1)</f>
        <v>42309</v>
      </c>
      <c r="BN15" s="2">
        <v>10</v>
      </c>
      <c r="BO15" s="8">
        <f>DATE(2015,11,1)</f>
        <v>42309</v>
      </c>
      <c r="BP15" s="2">
        <v>68.674999999999997</v>
      </c>
      <c r="BQ15" s="8">
        <f>DATE(2001,3,1)</f>
        <v>36951</v>
      </c>
      <c r="BR15" s="2">
        <v>4.7</v>
      </c>
      <c r="BS15" s="8">
        <f>DATE(2001,3,1)</f>
        <v>36951</v>
      </c>
      <c r="BT15" s="2">
        <v>75.742000000000004</v>
      </c>
      <c r="BU15" s="8">
        <f>DATE(2016,11,9)</f>
        <v>42683</v>
      </c>
      <c r="BV15" s="2">
        <v>3.5</v>
      </c>
      <c r="BW15" s="8">
        <f>DATE(2016,11,9)</f>
        <v>42683</v>
      </c>
      <c r="BX15" s="2">
        <v>84.447000000000003</v>
      </c>
      <c r="BY15" s="8">
        <f>DATE(2015,12,17)</f>
        <v>42355</v>
      </c>
      <c r="BZ15" s="2">
        <v>6.13</v>
      </c>
      <c r="CA15" s="8">
        <f>DATE(2015,12,17)</f>
        <v>42355</v>
      </c>
      <c r="CB15" s="2">
        <v>43.593000000000004</v>
      </c>
      <c r="CC15" s="8">
        <f>DATE(2016,9,1)</f>
        <v>42614</v>
      </c>
      <c r="CD15" s="2">
        <v>5.46</v>
      </c>
      <c r="CE15" s="8">
        <f>DATE(2016,9,1)</f>
        <v>42614</v>
      </c>
      <c r="CF15" s="2">
        <v>46.383000000000003</v>
      </c>
      <c r="CG15" s="8">
        <f>DATE(2009,8,1)</f>
        <v>40026</v>
      </c>
      <c r="CH15" s="2">
        <v>5.44</v>
      </c>
      <c r="CI15" s="8">
        <f>DATE(2009,8,1)</f>
        <v>40026</v>
      </c>
      <c r="CJ15" s="2">
        <v>65.646000000000001</v>
      </c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</row>
    <row r="16" spans="1:264">
      <c r="A16" s="8">
        <f>DATE(2006,12,1)</f>
        <v>39052</v>
      </c>
      <c r="B16" s="2">
        <v>9.33</v>
      </c>
      <c r="C16" s="8">
        <f>DATE(2006,12,1)</f>
        <v>39052</v>
      </c>
      <c r="D16" s="2">
        <v>55.823</v>
      </c>
      <c r="E16" s="8">
        <f>DATE(2013,6,27)</f>
        <v>41452</v>
      </c>
      <c r="F16" s="2">
        <v>3.36</v>
      </c>
      <c r="G16" s="8">
        <f>DATE(2013,6,27)</f>
        <v>41452</v>
      </c>
      <c r="H16" s="2">
        <v>69.072999999999993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8">
        <f>DATE(2015,2,1)</f>
        <v>42036</v>
      </c>
      <c r="V16" s="2">
        <v>3.85</v>
      </c>
      <c r="W16" s="8">
        <f>DATE(2015,2,1)</f>
        <v>42036</v>
      </c>
      <c r="X16" s="2">
        <v>41.383000000000003</v>
      </c>
      <c r="Y16" s="8">
        <f>DATE(2008,2,1)</f>
        <v>39479</v>
      </c>
      <c r="Z16" s="2">
        <v>7.75</v>
      </c>
      <c r="AA16" s="8">
        <f>DATE(2008,2,1)</f>
        <v>39479</v>
      </c>
      <c r="AB16" s="2">
        <v>55.384999999999998</v>
      </c>
      <c r="AC16" s="2"/>
      <c r="AD16" s="2"/>
      <c r="AE16" s="2"/>
      <c r="AF16" s="2"/>
      <c r="AG16" s="8">
        <f>DATE(2001,4,1)</f>
        <v>36982</v>
      </c>
      <c r="AH16" s="2">
        <v>5.8</v>
      </c>
      <c r="AI16" s="8">
        <f>DATE(2001,4,1)</f>
        <v>36982</v>
      </c>
      <c r="AJ16" s="2">
        <v>81.122</v>
      </c>
      <c r="AK16" s="8">
        <f>DATE(2001,2,1)</f>
        <v>36923</v>
      </c>
      <c r="AL16" s="2">
        <v>5.8</v>
      </c>
      <c r="AM16" s="8">
        <f>DATE(2001,2,1)</f>
        <v>36923</v>
      </c>
      <c r="AN16" s="2">
        <v>92.632999999999996</v>
      </c>
      <c r="AO16" s="8">
        <f>DATE(2009,1,1)</f>
        <v>39814</v>
      </c>
      <c r="AP16" s="2">
        <v>5.96</v>
      </c>
      <c r="AQ16" s="8">
        <f>DATE(2009,1,1)</f>
        <v>39814</v>
      </c>
      <c r="AR16" s="2">
        <v>93.278000000000006</v>
      </c>
      <c r="AS16" s="8">
        <f>DATE(2016,1,15)</f>
        <v>42384</v>
      </c>
      <c r="AT16" s="2">
        <v>3.77</v>
      </c>
      <c r="AU16" s="8">
        <f>DATE(2016,1,15)</f>
        <v>42384</v>
      </c>
      <c r="AV16" s="2">
        <v>63.148000000000003</v>
      </c>
      <c r="AW16" s="8">
        <f>DATE(2016,4,7)</f>
        <v>42467</v>
      </c>
      <c r="AX16" s="2">
        <v>2.16</v>
      </c>
      <c r="AY16" s="8">
        <f>DATE(2016,4,7)</f>
        <v>42467</v>
      </c>
      <c r="AZ16" s="2">
        <v>70.667000000000002</v>
      </c>
      <c r="BA16" s="8">
        <f>DATE(2004,1,1)</f>
        <v>37987</v>
      </c>
      <c r="BB16" s="2">
        <v>11.49</v>
      </c>
      <c r="BC16" s="8">
        <f>DATE(2004,1,1)</f>
        <v>37987</v>
      </c>
      <c r="BD16" s="2">
        <v>46.604999999999997</v>
      </c>
      <c r="BE16" s="2"/>
      <c r="BF16" s="2"/>
      <c r="BG16" s="2"/>
      <c r="BH16" s="2"/>
      <c r="BI16" s="2"/>
      <c r="BJ16" s="2"/>
      <c r="BK16" s="2"/>
      <c r="BL16" s="2"/>
      <c r="BM16" s="8">
        <f>DATE(2015,12,1)</f>
        <v>42339</v>
      </c>
      <c r="BN16" s="2">
        <v>10.35</v>
      </c>
      <c r="BO16" s="8">
        <f>DATE(2015,12,1)</f>
        <v>42339</v>
      </c>
      <c r="BP16" s="2">
        <v>68.325000000000003</v>
      </c>
      <c r="BQ16" s="8">
        <f>DATE(2001,4,1)</f>
        <v>36982</v>
      </c>
      <c r="BR16" s="2">
        <v>4.8</v>
      </c>
      <c r="BS16" s="8">
        <f>DATE(2001,4,1)</f>
        <v>36982</v>
      </c>
      <c r="BT16" s="2">
        <v>75.641999999999996</v>
      </c>
      <c r="BU16" s="8">
        <f>DATE(2016,12,1)</f>
        <v>42705</v>
      </c>
      <c r="BV16" s="2">
        <v>2.72</v>
      </c>
      <c r="BW16" s="8">
        <f>DATE(2016,12,1)</f>
        <v>42705</v>
      </c>
      <c r="BX16" s="2">
        <v>85.227000000000004</v>
      </c>
      <c r="BY16" s="8">
        <f>DATE(2016,1,18)</f>
        <v>42387</v>
      </c>
      <c r="BZ16" s="2">
        <v>6.4</v>
      </c>
      <c r="CA16" s="8">
        <f>DATE(2016,1,18)</f>
        <v>42387</v>
      </c>
      <c r="CB16" s="2">
        <v>43.323</v>
      </c>
      <c r="CC16" s="8">
        <f>DATE(2016,12,1)</f>
        <v>42705</v>
      </c>
      <c r="CD16" s="2">
        <v>5.76</v>
      </c>
      <c r="CE16" s="8">
        <f>DATE(2016,12,1)</f>
        <v>42705</v>
      </c>
      <c r="CF16" s="2">
        <v>46.082999999999998</v>
      </c>
      <c r="CG16" s="8">
        <f>DATE(2009,9,1)</f>
        <v>40057</v>
      </c>
      <c r="CH16" s="2">
        <v>5.4</v>
      </c>
      <c r="CI16" s="8">
        <f>DATE(2009,9,1)</f>
        <v>40057</v>
      </c>
      <c r="CJ16" s="2">
        <v>65.686000000000007</v>
      </c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</row>
    <row r="17" spans="1:264">
      <c r="A17" s="8">
        <f>DATE(2007,1,1)</f>
        <v>39083</v>
      </c>
      <c r="B17" s="2">
        <v>9.3800000000000008</v>
      </c>
      <c r="C17" s="8">
        <f>DATE(2007,1,1)</f>
        <v>39083</v>
      </c>
      <c r="D17" s="2">
        <v>55.773000000000003</v>
      </c>
      <c r="E17" s="8">
        <f>DATE(2013,7,30)</f>
        <v>41485</v>
      </c>
      <c r="F17" s="2">
        <v>3.73</v>
      </c>
      <c r="G17" s="8">
        <f>DATE(2013,7,30)</f>
        <v>41485</v>
      </c>
      <c r="H17" s="2">
        <v>68.703000000000003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8">
        <f>DATE(2015,3,1)</f>
        <v>42064</v>
      </c>
      <c r="V17" s="2">
        <v>3.85</v>
      </c>
      <c r="W17" s="8">
        <f>DATE(2015,3,1)</f>
        <v>42064</v>
      </c>
      <c r="X17" s="2">
        <v>41.383000000000003</v>
      </c>
      <c r="Y17" s="8">
        <f>DATE(2008,3,1)</f>
        <v>39508</v>
      </c>
      <c r="Z17" s="2">
        <v>7.8</v>
      </c>
      <c r="AA17" s="8">
        <f>DATE(2008,3,1)</f>
        <v>39508</v>
      </c>
      <c r="AB17" s="2">
        <v>55.335000000000001</v>
      </c>
      <c r="AC17" s="2"/>
      <c r="AD17" s="2"/>
      <c r="AE17" s="2"/>
      <c r="AF17" s="2"/>
      <c r="AG17" s="8">
        <f>DATE(2001,5,1)</f>
        <v>37012</v>
      </c>
      <c r="AH17" s="2">
        <v>5.8</v>
      </c>
      <c r="AI17" s="8">
        <f>DATE(2001,5,1)</f>
        <v>37012</v>
      </c>
      <c r="AJ17" s="2">
        <v>81.122</v>
      </c>
      <c r="AK17" s="8">
        <f>DATE(2001,3,1)</f>
        <v>36951</v>
      </c>
      <c r="AL17" s="2">
        <v>5.6</v>
      </c>
      <c r="AM17" s="8">
        <f>DATE(2001,3,1)</f>
        <v>36951</v>
      </c>
      <c r="AN17" s="2">
        <v>92.832999999999998</v>
      </c>
      <c r="AO17" s="8">
        <f>DATE(2009,2,1)</f>
        <v>39845</v>
      </c>
      <c r="AP17" s="2">
        <v>5.5</v>
      </c>
      <c r="AQ17" s="8">
        <f>DATE(2009,2,1)</f>
        <v>39845</v>
      </c>
      <c r="AR17" s="2">
        <v>93.738</v>
      </c>
      <c r="AS17" s="8">
        <f>DATE(2016,2,10)</f>
        <v>42410</v>
      </c>
      <c r="AT17" s="2">
        <v>3.8</v>
      </c>
      <c r="AU17" s="8">
        <f>DATE(2016,2,10)</f>
        <v>42410</v>
      </c>
      <c r="AV17" s="2">
        <v>63.118000000000002</v>
      </c>
      <c r="AW17" s="8">
        <f>DATE(2016,5,6)</f>
        <v>42496</v>
      </c>
      <c r="AX17" s="2">
        <v>2.58</v>
      </c>
      <c r="AY17" s="8">
        <f>DATE(2016,5,6)</f>
        <v>42496</v>
      </c>
      <c r="AZ17" s="2">
        <v>70.247</v>
      </c>
      <c r="BA17" s="8">
        <f>DATE(2004,2,1)</f>
        <v>38018</v>
      </c>
      <c r="BB17" s="2">
        <v>11.55</v>
      </c>
      <c r="BC17" s="8">
        <f>DATE(2004,2,1)</f>
        <v>38018</v>
      </c>
      <c r="BD17" s="2">
        <v>46.545000000000002</v>
      </c>
      <c r="BE17" s="2"/>
      <c r="BF17" s="2"/>
      <c r="BG17" s="2"/>
      <c r="BH17" s="2"/>
      <c r="BI17" s="2"/>
      <c r="BJ17" s="2"/>
      <c r="BK17" s="2"/>
      <c r="BL17" s="2"/>
      <c r="BM17" s="8">
        <f>DATE(2016,1,1)</f>
        <v>42370</v>
      </c>
      <c r="BN17" s="2">
        <v>9.31</v>
      </c>
      <c r="BO17" s="8">
        <f>DATE(2016,1,1)</f>
        <v>42370</v>
      </c>
      <c r="BP17" s="2">
        <v>69.364999999999995</v>
      </c>
      <c r="BQ17" s="8">
        <f>DATE(2001,5,1)</f>
        <v>37012</v>
      </c>
      <c r="BR17" s="2">
        <v>5</v>
      </c>
      <c r="BS17" s="8">
        <f>DATE(2001,5,1)</f>
        <v>37012</v>
      </c>
      <c r="BT17" s="2">
        <v>75.441999999999993</v>
      </c>
      <c r="BU17" s="2"/>
      <c r="BV17" s="2"/>
      <c r="BW17" s="2"/>
      <c r="BX17" s="2"/>
      <c r="BY17" s="8">
        <f>DATE(2016,2,10)</f>
        <v>42410</v>
      </c>
      <c r="BZ17" s="2">
        <v>6.49</v>
      </c>
      <c r="CA17" s="8">
        <f>DATE(2016,2,10)</f>
        <v>42410</v>
      </c>
      <c r="CB17" s="2">
        <v>43.232999999999997</v>
      </c>
      <c r="CC17" s="2"/>
      <c r="CD17" s="2"/>
      <c r="CE17" s="2"/>
      <c r="CF17" s="2"/>
      <c r="CG17" s="8">
        <f>DATE(2009,12,1)</f>
        <v>40148</v>
      </c>
      <c r="CH17" s="2">
        <v>5.15</v>
      </c>
      <c r="CI17" s="8">
        <f>DATE(2009,12,1)</f>
        <v>40148</v>
      </c>
      <c r="CJ17" s="2">
        <v>65.936000000000007</v>
      </c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</row>
    <row r="18" spans="1:264">
      <c r="A18" s="8">
        <f>DATE(2007,2,1)</f>
        <v>39114</v>
      </c>
      <c r="B18" s="2">
        <v>9.92</v>
      </c>
      <c r="C18" s="8">
        <f>DATE(2007,2,1)</f>
        <v>39114</v>
      </c>
      <c r="D18" s="2">
        <v>55.232999999999997</v>
      </c>
      <c r="E18" s="8">
        <f>DATE(2013,8,27)</f>
        <v>41513</v>
      </c>
      <c r="F18" s="2">
        <v>3.4</v>
      </c>
      <c r="G18" s="8">
        <f>DATE(2013,8,27)</f>
        <v>41513</v>
      </c>
      <c r="H18" s="2">
        <v>69.033000000000001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8">
        <f>DATE(2015,4,1)</f>
        <v>42095</v>
      </c>
      <c r="V18" s="2">
        <v>3.95</v>
      </c>
      <c r="W18" s="8">
        <f>DATE(2015,4,1)</f>
        <v>42095</v>
      </c>
      <c r="X18" s="2">
        <v>41.283000000000001</v>
      </c>
      <c r="Y18" s="8">
        <f>DATE(2009,1,1)</f>
        <v>39814</v>
      </c>
      <c r="Z18" s="2">
        <v>7.55</v>
      </c>
      <c r="AA18" s="8">
        <f>DATE(2009,1,1)</f>
        <v>39814</v>
      </c>
      <c r="AB18" s="2">
        <v>55.585000000000001</v>
      </c>
      <c r="AC18" s="2"/>
      <c r="AD18" s="2"/>
      <c r="AE18" s="2"/>
      <c r="AF18" s="2"/>
      <c r="AG18" s="8">
        <f>DATE(2001,6,1)</f>
        <v>37043</v>
      </c>
      <c r="AH18" s="2">
        <v>5.5</v>
      </c>
      <c r="AI18" s="8">
        <f>DATE(2001,6,1)</f>
        <v>37043</v>
      </c>
      <c r="AJ18" s="2">
        <v>81.421999999999997</v>
      </c>
      <c r="AK18" s="8">
        <f>DATE(2001,4,1)</f>
        <v>36982</v>
      </c>
      <c r="AL18" s="2">
        <v>5.6</v>
      </c>
      <c r="AM18" s="8">
        <f>DATE(2001,4,1)</f>
        <v>36982</v>
      </c>
      <c r="AN18" s="2">
        <v>92.832999999999998</v>
      </c>
      <c r="AO18" s="8">
        <f>DATE(2009,3,1)</f>
        <v>39873</v>
      </c>
      <c r="AP18" s="2">
        <v>5.75</v>
      </c>
      <c r="AQ18" s="8">
        <f>DATE(2009,3,1)</f>
        <v>39873</v>
      </c>
      <c r="AR18" s="2">
        <v>93.488</v>
      </c>
      <c r="AS18" s="8">
        <f>DATE(2016,3,9)</f>
        <v>42438</v>
      </c>
      <c r="AT18" s="2">
        <v>3.33</v>
      </c>
      <c r="AU18" s="8">
        <f>DATE(2016,3,9)</f>
        <v>42438</v>
      </c>
      <c r="AV18" s="2">
        <v>63.588000000000001</v>
      </c>
      <c r="AW18" s="8">
        <f>DATE(2016,6,10)</f>
        <v>42531</v>
      </c>
      <c r="AX18" s="2">
        <v>3.1</v>
      </c>
      <c r="AY18" s="8">
        <f>DATE(2016,6,10)</f>
        <v>42531</v>
      </c>
      <c r="AZ18" s="2">
        <v>69.727000000000004</v>
      </c>
      <c r="BA18" s="8">
        <f>DATE(2004,3,1)</f>
        <v>38047</v>
      </c>
      <c r="BB18" s="2">
        <v>11.49</v>
      </c>
      <c r="BC18" s="8">
        <f>DATE(2004,3,1)</f>
        <v>38047</v>
      </c>
      <c r="BD18" s="2">
        <v>46.604999999999997</v>
      </c>
      <c r="BE18" s="2"/>
      <c r="BF18" s="2"/>
      <c r="BG18" s="2"/>
      <c r="BH18" s="2"/>
      <c r="BI18" s="2"/>
      <c r="BJ18" s="2"/>
      <c r="BK18" s="2"/>
      <c r="BL18" s="2"/>
      <c r="BM18" s="8">
        <f>DATE(2016,2,1)</f>
        <v>42401</v>
      </c>
      <c r="BN18" s="2">
        <v>9.36</v>
      </c>
      <c r="BO18" s="8">
        <f>DATE(2016,2,1)</f>
        <v>42401</v>
      </c>
      <c r="BP18" s="2">
        <v>69.314999999999998</v>
      </c>
      <c r="BQ18" s="8">
        <f>DATE(2001,6,1)</f>
        <v>37043</v>
      </c>
      <c r="BR18" s="2">
        <v>5</v>
      </c>
      <c r="BS18" s="8">
        <f>DATE(2001,6,1)</f>
        <v>37043</v>
      </c>
      <c r="BT18" s="2">
        <v>75.441999999999993</v>
      </c>
      <c r="BU18" s="2"/>
      <c r="BV18" s="2"/>
      <c r="BW18" s="2"/>
      <c r="BX18" s="2"/>
      <c r="BY18" s="8">
        <f>DATE(2016,3,2)</f>
        <v>42431</v>
      </c>
      <c r="BZ18" s="2">
        <v>6.31</v>
      </c>
      <c r="CA18" s="8">
        <f>DATE(2016,3,2)</f>
        <v>42431</v>
      </c>
      <c r="CB18" s="2">
        <v>43.412999999999997</v>
      </c>
      <c r="CC18" s="2"/>
      <c r="CD18" s="2"/>
      <c r="CE18" s="2"/>
      <c r="CF18" s="2"/>
      <c r="CG18" s="8">
        <f>DATE(2010,1,1)</f>
        <v>40179</v>
      </c>
      <c r="CH18" s="2">
        <v>5.28</v>
      </c>
      <c r="CI18" s="8">
        <f>DATE(2010,1,1)</f>
        <v>40179</v>
      </c>
      <c r="CJ18" s="2">
        <v>65.805999999999997</v>
      </c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</row>
    <row r="19" spans="1:264">
      <c r="A19" s="8">
        <f>DATE(2007,4,18)</f>
        <v>39190</v>
      </c>
      <c r="B19" s="2">
        <v>9.9</v>
      </c>
      <c r="C19" s="8">
        <f>DATE(2007,4,18)</f>
        <v>39190</v>
      </c>
      <c r="D19" s="2">
        <v>55.253</v>
      </c>
      <c r="E19" s="8">
        <f>DATE(2013,9,24)</f>
        <v>41541</v>
      </c>
      <c r="F19" s="2">
        <v>3.55</v>
      </c>
      <c r="G19" s="8">
        <f>DATE(2013,9,24)</f>
        <v>41541</v>
      </c>
      <c r="H19" s="2">
        <v>68.882999999999996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8">
        <f>DATE(2015,5,1)</f>
        <v>42125</v>
      </c>
      <c r="V19" s="2">
        <v>4.2</v>
      </c>
      <c r="W19" s="8">
        <f>DATE(2015,5,1)</f>
        <v>42125</v>
      </c>
      <c r="X19" s="2">
        <v>41.033000000000001</v>
      </c>
      <c r="Y19" s="8">
        <f>DATE(2009,2,1)</f>
        <v>39845</v>
      </c>
      <c r="Z19" s="2">
        <v>7.62</v>
      </c>
      <c r="AA19" s="8">
        <f>DATE(2009,2,1)</f>
        <v>39845</v>
      </c>
      <c r="AB19" s="2">
        <v>55.515000000000001</v>
      </c>
      <c r="AC19" s="2"/>
      <c r="AD19" s="2"/>
      <c r="AE19" s="2"/>
      <c r="AF19" s="2"/>
      <c r="AG19" s="8">
        <f>DATE(2001,7,1)</f>
        <v>37073</v>
      </c>
      <c r="AH19" s="2">
        <v>4.8</v>
      </c>
      <c r="AI19" s="8">
        <f>DATE(2001,7,1)</f>
        <v>37073</v>
      </c>
      <c r="AJ19" s="2">
        <v>82.122</v>
      </c>
      <c r="AK19" s="8">
        <f>DATE(2001,5,1)</f>
        <v>37012</v>
      </c>
      <c r="AL19" s="2">
        <v>5.8</v>
      </c>
      <c r="AM19" s="8">
        <f>DATE(2001,5,1)</f>
        <v>37012</v>
      </c>
      <c r="AN19" s="2">
        <v>92.632999999999996</v>
      </c>
      <c r="AO19" s="8">
        <f>DATE(2009,4,1)</f>
        <v>39904</v>
      </c>
      <c r="AP19" s="2">
        <v>6.1</v>
      </c>
      <c r="AQ19" s="8">
        <f>DATE(2009,4,1)</f>
        <v>39904</v>
      </c>
      <c r="AR19" s="2">
        <v>93.138000000000005</v>
      </c>
      <c r="AS19" s="8">
        <f>DATE(2016,4,7)</f>
        <v>42467</v>
      </c>
      <c r="AT19" s="2">
        <v>3.7</v>
      </c>
      <c r="AU19" s="8">
        <f>DATE(2016,4,7)</f>
        <v>42467</v>
      </c>
      <c r="AV19" s="2">
        <v>63.218000000000004</v>
      </c>
      <c r="AW19" s="8">
        <f>DATE(2016,7,8)</f>
        <v>42559</v>
      </c>
      <c r="AX19" s="2">
        <v>1.34</v>
      </c>
      <c r="AY19" s="8">
        <f>DATE(2016,7,8)</f>
        <v>42559</v>
      </c>
      <c r="AZ19" s="2">
        <v>71.486999999999995</v>
      </c>
      <c r="BA19" s="8">
        <f>DATE(2004,4,1)</f>
        <v>38078</v>
      </c>
      <c r="BB19" s="2">
        <v>11.45</v>
      </c>
      <c r="BC19" s="8">
        <f>DATE(2004,4,1)</f>
        <v>38078</v>
      </c>
      <c r="BD19" s="2">
        <v>46.645000000000003</v>
      </c>
      <c r="BE19" s="2"/>
      <c r="BF19" s="2"/>
      <c r="BG19" s="2"/>
      <c r="BH19" s="2"/>
      <c r="BI19" s="2"/>
      <c r="BJ19" s="2"/>
      <c r="BK19" s="2"/>
      <c r="BL19" s="2"/>
      <c r="BM19" s="8">
        <f>DATE(2016,3,1)</f>
        <v>42430</v>
      </c>
      <c r="BN19" s="2">
        <v>9.26</v>
      </c>
      <c r="BO19" s="8">
        <f>DATE(2016,3,1)</f>
        <v>42430</v>
      </c>
      <c r="BP19" s="2">
        <v>69.415000000000006</v>
      </c>
      <c r="BQ19" s="8">
        <f>DATE(2001,7,1)</f>
        <v>37073</v>
      </c>
      <c r="BR19" s="2">
        <v>4.7</v>
      </c>
      <c r="BS19" s="8">
        <f>DATE(2001,7,1)</f>
        <v>37073</v>
      </c>
      <c r="BT19" s="2">
        <v>75.742000000000004</v>
      </c>
      <c r="BU19" s="2"/>
      <c r="BV19" s="2"/>
      <c r="BW19" s="2"/>
      <c r="BX19" s="2"/>
      <c r="BY19" s="8">
        <f>DATE(2016,4,7)</f>
        <v>42467</v>
      </c>
      <c r="BZ19" s="2">
        <v>5.85</v>
      </c>
      <c r="CA19" s="8">
        <f>DATE(2016,4,7)</f>
        <v>42467</v>
      </c>
      <c r="CB19" s="2">
        <v>43.872999999999998</v>
      </c>
      <c r="CC19" s="2"/>
      <c r="CD19" s="2"/>
      <c r="CE19" s="2"/>
      <c r="CF19" s="2"/>
      <c r="CG19" s="8">
        <f>DATE(2010,2,1)</f>
        <v>40210</v>
      </c>
      <c r="CH19" s="2">
        <v>5.25</v>
      </c>
      <c r="CI19" s="8">
        <f>DATE(2010,2,1)</f>
        <v>40210</v>
      </c>
      <c r="CJ19" s="2">
        <v>65.835999999999999</v>
      </c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</row>
    <row r="20" spans="1:264">
      <c r="A20" s="8">
        <f>DATE(2007,5,1)</f>
        <v>39203</v>
      </c>
      <c r="B20" s="2">
        <v>9.82</v>
      </c>
      <c r="C20" s="8">
        <f>DATE(2007,5,1)</f>
        <v>39203</v>
      </c>
      <c r="D20" s="2">
        <v>55.332999999999998</v>
      </c>
      <c r="E20" s="8">
        <f>DATE(2013,10,10)</f>
        <v>41557</v>
      </c>
      <c r="F20" s="2">
        <v>3.73</v>
      </c>
      <c r="G20" s="8">
        <f>DATE(2013,10,10)</f>
        <v>41557</v>
      </c>
      <c r="H20" s="2">
        <v>68.703000000000003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8">
        <f>DATE(2015,6,1)</f>
        <v>42156</v>
      </c>
      <c r="V20" s="2">
        <v>4.45</v>
      </c>
      <c r="W20" s="8">
        <f>DATE(2015,6,1)</f>
        <v>42156</v>
      </c>
      <c r="X20" s="2">
        <v>40.783000000000001</v>
      </c>
      <c r="Y20" s="8">
        <f>DATE(2009,3,1)</f>
        <v>39873</v>
      </c>
      <c r="Z20" s="2">
        <v>7.53</v>
      </c>
      <c r="AA20" s="8">
        <f>DATE(2009,3,1)</f>
        <v>39873</v>
      </c>
      <c r="AB20" s="2">
        <v>55.604999999999997</v>
      </c>
      <c r="AC20" s="2"/>
      <c r="AD20" s="2"/>
      <c r="AE20" s="2"/>
      <c r="AF20" s="2"/>
      <c r="AG20" s="8">
        <f>DATE(2001,9,1)</f>
        <v>37135</v>
      </c>
      <c r="AH20" s="2">
        <v>5.0999999999999996</v>
      </c>
      <c r="AI20" s="8">
        <f>DATE(2001,9,1)</f>
        <v>37135</v>
      </c>
      <c r="AJ20" s="2">
        <v>81.822000000000003</v>
      </c>
      <c r="AK20" s="8">
        <f>DATE(2001,6,1)</f>
        <v>37043</v>
      </c>
      <c r="AL20" s="2">
        <v>5.7</v>
      </c>
      <c r="AM20" s="8">
        <f>DATE(2001,6,1)</f>
        <v>37043</v>
      </c>
      <c r="AN20" s="2">
        <v>92.733000000000004</v>
      </c>
      <c r="AO20" s="8">
        <f>DATE(2009,5,1)</f>
        <v>39934</v>
      </c>
      <c r="AP20" s="2">
        <v>5.75</v>
      </c>
      <c r="AQ20" s="8">
        <f>DATE(2009,5,1)</f>
        <v>39934</v>
      </c>
      <c r="AR20" s="2">
        <v>93.488</v>
      </c>
      <c r="AS20" s="8">
        <f>DATE(2016,5,6)</f>
        <v>42496</v>
      </c>
      <c r="AT20" s="2">
        <v>3.59</v>
      </c>
      <c r="AU20" s="8">
        <f>DATE(2016,5,6)</f>
        <v>42496</v>
      </c>
      <c r="AV20" s="2">
        <v>63.328000000000003</v>
      </c>
      <c r="AW20" s="8">
        <f>DATE(2016,8,4)</f>
        <v>42586</v>
      </c>
      <c r="AX20" s="2">
        <v>1.83</v>
      </c>
      <c r="AY20" s="8">
        <f>DATE(2016,8,4)</f>
        <v>42586</v>
      </c>
      <c r="AZ20" s="2">
        <v>70.997</v>
      </c>
      <c r="BA20" s="8">
        <f>DATE(2004,5,1)</f>
        <v>38108</v>
      </c>
      <c r="BB20" s="2">
        <v>11.35</v>
      </c>
      <c r="BC20" s="8">
        <f>DATE(2004,5,1)</f>
        <v>38108</v>
      </c>
      <c r="BD20" s="2">
        <v>46.744999999999997</v>
      </c>
      <c r="BE20" s="2"/>
      <c r="BF20" s="2"/>
      <c r="BG20" s="2"/>
      <c r="BH20" s="2"/>
      <c r="BI20" s="2"/>
      <c r="BJ20" s="2"/>
      <c r="BK20" s="2"/>
      <c r="BL20" s="2"/>
      <c r="BM20" s="8">
        <f>DATE(2016,4,1)</f>
        <v>42461</v>
      </c>
      <c r="BN20" s="2">
        <v>9.36</v>
      </c>
      <c r="BO20" s="8">
        <f>DATE(2016,4,1)</f>
        <v>42461</v>
      </c>
      <c r="BP20" s="2">
        <v>69.314999999999998</v>
      </c>
      <c r="BQ20" s="8">
        <f>DATE(2001,9,1)</f>
        <v>37135</v>
      </c>
      <c r="BR20" s="2">
        <v>4.8</v>
      </c>
      <c r="BS20" s="8">
        <f>DATE(2001,9,1)</f>
        <v>37135</v>
      </c>
      <c r="BT20" s="2">
        <v>75.641999999999996</v>
      </c>
      <c r="BU20" s="2"/>
      <c r="BV20" s="2"/>
      <c r="BW20" s="2"/>
      <c r="BX20" s="2"/>
      <c r="BY20" s="8">
        <f>DATE(2016,5,2)</f>
        <v>42492</v>
      </c>
      <c r="BZ20" s="2">
        <v>5.77</v>
      </c>
      <c r="CA20" s="8">
        <f>DATE(2016,5,2)</f>
        <v>42492</v>
      </c>
      <c r="CB20" s="2">
        <v>43.953000000000003</v>
      </c>
      <c r="CC20" s="2"/>
      <c r="CD20" s="2"/>
      <c r="CE20" s="2"/>
      <c r="CF20" s="2"/>
      <c r="CG20" s="8">
        <f>DATE(2010,3,1)</f>
        <v>40238</v>
      </c>
      <c r="CH20" s="2">
        <v>5.23</v>
      </c>
      <c r="CI20" s="8">
        <f>DATE(2010,3,1)</f>
        <v>40238</v>
      </c>
      <c r="CJ20" s="2">
        <v>65.855999999999995</v>
      </c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</row>
    <row r="21" spans="1:264">
      <c r="A21" s="8">
        <f>DATE(2007,6,1)</f>
        <v>39234</v>
      </c>
      <c r="B21" s="2">
        <v>9.7100000000000009</v>
      </c>
      <c r="C21" s="8">
        <f>DATE(2007,6,1)</f>
        <v>39234</v>
      </c>
      <c r="D21" s="2">
        <v>55.442999999999998</v>
      </c>
      <c r="E21" s="8">
        <f>DATE(2013,11,25)</f>
        <v>41603</v>
      </c>
      <c r="F21" s="2">
        <v>3.06</v>
      </c>
      <c r="G21" s="8">
        <f>DATE(2013,11,25)</f>
        <v>41603</v>
      </c>
      <c r="H21" s="2">
        <v>69.373000000000005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8">
        <f>DATE(2015,7,1)</f>
        <v>42186</v>
      </c>
      <c r="V21" s="2">
        <v>4.4000000000000004</v>
      </c>
      <c r="W21" s="8">
        <f>DATE(2015,7,1)</f>
        <v>42186</v>
      </c>
      <c r="X21" s="2">
        <v>40.832999999999998</v>
      </c>
      <c r="Y21" s="8">
        <f>DATE(2009,4,1)</f>
        <v>39904</v>
      </c>
      <c r="Z21" s="2">
        <v>7.55</v>
      </c>
      <c r="AA21" s="8">
        <f>DATE(2009,4,1)</f>
        <v>39904</v>
      </c>
      <c r="AB21" s="2">
        <v>55.585000000000001</v>
      </c>
      <c r="AC21" s="2"/>
      <c r="AD21" s="2"/>
      <c r="AE21" s="2"/>
      <c r="AF21" s="2"/>
      <c r="AG21" s="8">
        <f>DATE(2002,1,1)</f>
        <v>37257</v>
      </c>
      <c r="AH21" s="2">
        <v>5.5</v>
      </c>
      <c r="AI21" s="8">
        <f>DATE(2002,1,1)</f>
        <v>37257</v>
      </c>
      <c r="AJ21" s="2">
        <v>81.421999999999997</v>
      </c>
      <c r="AK21" s="8">
        <f>DATE(2001,7,1)</f>
        <v>37073</v>
      </c>
      <c r="AL21" s="2">
        <v>5.2</v>
      </c>
      <c r="AM21" s="8">
        <f>DATE(2001,7,1)</f>
        <v>37073</v>
      </c>
      <c r="AN21" s="2">
        <v>93.233000000000004</v>
      </c>
      <c r="AO21" s="8">
        <f>DATE(2009,6,1)</f>
        <v>39965</v>
      </c>
      <c r="AP21" s="2">
        <v>5.8</v>
      </c>
      <c r="AQ21" s="8">
        <f>DATE(2009,6,1)</f>
        <v>39965</v>
      </c>
      <c r="AR21" s="2">
        <v>93.438000000000002</v>
      </c>
      <c r="AS21" s="8">
        <f>DATE(2016,6,10)</f>
        <v>42531</v>
      </c>
      <c r="AT21" s="2">
        <v>3.8</v>
      </c>
      <c r="AU21" s="8">
        <f>DATE(2016,6,10)</f>
        <v>42531</v>
      </c>
      <c r="AV21" s="2">
        <v>63.118000000000002</v>
      </c>
      <c r="AW21" s="8">
        <f>DATE(2016,9,8)</f>
        <v>42621</v>
      </c>
      <c r="AX21" s="2">
        <v>2.12</v>
      </c>
      <c r="AY21" s="8">
        <f>DATE(2016,9,8)</f>
        <v>42621</v>
      </c>
      <c r="AZ21" s="2">
        <v>70.706999999999994</v>
      </c>
      <c r="BA21" s="8">
        <f>DATE(2004,6,1)</f>
        <v>38139</v>
      </c>
      <c r="BB21" s="2">
        <v>11.16</v>
      </c>
      <c r="BC21" s="8">
        <f>DATE(2004,6,1)</f>
        <v>38139</v>
      </c>
      <c r="BD21" s="2">
        <v>46.935000000000002</v>
      </c>
      <c r="BE21" s="2"/>
      <c r="BF21" s="2"/>
      <c r="BG21" s="2"/>
      <c r="BH21" s="2"/>
      <c r="BI21" s="2"/>
      <c r="BJ21" s="2"/>
      <c r="BK21" s="2"/>
      <c r="BL21" s="2"/>
      <c r="BM21" s="8">
        <f>DATE(2016,5,1)</f>
        <v>42491</v>
      </c>
      <c r="BN21" s="2">
        <v>9.36</v>
      </c>
      <c r="BO21" s="8">
        <f>DATE(2016,5,1)</f>
        <v>42491</v>
      </c>
      <c r="BP21" s="2">
        <v>69.314999999999998</v>
      </c>
      <c r="BQ21" s="8">
        <f>DATE(2001,12,1)</f>
        <v>37226</v>
      </c>
      <c r="BR21" s="2">
        <v>4.7</v>
      </c>
      <c r="BS21" s="8">
        <f>DATE(2001,12,1)</f>
        <v>37226</v>
      </c>
      <c r="BT21" s="2">
        <v>75.742000000000004</v>
      </c>
      <c r="BU21" s="2"/>
      <c r="BV21" s="2"/>
      <c r="BW21" s="2"/>
      <c r="BX21" s="2"/>
      <c r="BY21" s="8">
        <f>DATE(2016,6,10)</f>
        <v>42531</v>
      </c>
      <c r="BZ21" s="2">
        <v>5.73</v>
      </c>
      <c r="CA21" s="8">
        <f>DATE(2016,6,10)</f>
        <v>42531</v>
      </c>
      <c r="CB21" s="2">
        <v>43.993000000000002</v>
      </c>
      <c r="CC21" s="2"/>
      <c r="CD21" s="2"/>
      <c r="CE21" s="2"/>
      <c r="CF21" s="2"/>
      <c r="CG21" s="8">
        <f>DATE(2010,4,1)</f>
        <v>40269</v>
      </c>
      <c r="CH21" s="2">
        <v>5.28</v>
      </c>
      <c r="CI21" s="8">
        <f>DATE(2010,4,1)</f>
        <v>40269</v>
      </c>
      <c r="CJ21" s="2">
        <v>65.805999999999997</v>
      </c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</row>
    <row r="22" spans="1:264">
      <c r="A22" s="8">
        <f>DATE(2007,7,1)</f>
        <v>39264</v>
      </c>
      <c r="B22" s="2">
        <v>9.77</v>
      </c>
      <c r="C22" s="8">
        <f>DATE(2007,7,1)</f>
        <v>39264</v>
      </c>
      <c r="D22" s="2">
        <v>55.383000000000003</v>
      </c>
      <c r="E22" s="8">
        <f>DATE(2013,12,12)</f>
        <v>41620</v>
      </c>
      <c r="F22" s="2">
        <v>3.44</v>
      </c>
      <c r="G22" s="8">
        <f>DATE(2013,12,12)</f>
        <v>41620</v>
      </c>
      <c r="H22" s="2">
        <v>68.992999999999995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8">
        <f>DATE(2015,8,1)</f>
        <v>42217</v>
      </c>
      <c r="V22" s="2">
        <v>4.55</v>
      </c>
      <c r="W22" s="8">
        <f>DATE(2015,8,1)</f>
        <v>42217</v>
      </c>
      <c r="X22" s="2">
        <v>40.683</v>
      </c>
      <c r="Y22" s="8">
        <f>DATE(2009,5,1)</f>
        <v>39934</v>
      </c>
      <c r="Z22" s="2">
        <v>7.13</v>
      </c>
      <c r="AA22" s="8">
        <f>DATE(2009,5,1)</f>
        <v>39934</v>
      </c>
      <c r="AB22" s="2">
        <v>56.005000000000003</v>
      </c>
      <c r="AC22" s="2"/>
      <c r="AD22" s="2"/>
      <c r="AE22" s="2"/>
      <c r="AF22" s="2"/>
      <c r="AG22" s="8">
        <f>DATE(2002,2,1)</f>
        <v>37288</v>
      </c>
      <c r="AH22" s="2">
        <v>5.7</v>
      </c>
      <c r="AI22" s="8">
        <f>DATE(2002,2,1)</f>
        <v>37288</v>
      </c>
      <c r="AJ22" s="2">
        <v>81.221999999999994</v>
      </c>
      <c r="AK22" s="8">
        <f>DATE(2001,8,1)</f>
        <v>37104</v>
      </c>
      <c r="AL22" s="2">
        <v>4.9000000000000004</v>
      </c>
      <c r="AM22" s="8">
        <f>DATE(2001,8,1)</f>
        <v>37104</v>
      </c>
      <c r="AN22" s="2">
        <v>93.533000000000001</v>
      </c>
      <c r="AO22" s="8">
        <f>DATE(2009,7,1)</f>
        <v>39995</v>
      </c>
      <c r="AP22" s="2">
        <v>6.05</v>
      </c>
      <c r="AQ22" s="8">
        <f>DATE(2009,7,1)</f>
        <v>39995</v>
      </c>
      <c r="AR22" s="2">
        <v>93.188000000000002</v>
      </c>
      <c r="AS22" s="8">
        <f>DATE(2016,7,8)</f>
        <v>42559</v>
      </c>
      <c r="AT22" s="2">
        <v>2.7</v>
      </c>
      <c r="AU22" s="8">
        <f>DATE(2016,7,8)</f>
        <v>42559</v>
      </c>
      <c r="AV22" s="2">
        <v>64.218000000000004</v>
      </c>
      <c r="AW22" s="8">
        <f>DATE(2016,10,7)</f>
        <v>42650</v>
      </c>
      <c r="AX22" s="2">
        <v>2.37</v>
      </c>
      <c r="AY22" s="8">
        <f>DATE(2016,10,7)</f>
        <v>42650</v>
      </c>
      <c r="AZ22" s="2">
        <v>70.456999999999994</v>
      </c>
      <c r="BA22" s="8">
        <f>DATE(2004,7,1)</f>
        <v>38169</v>
      </c>
      <c r="BB22" s="2">
        <v>11.2</v>
      </c>
      <c r="BC22" s="8">
        <f>DATE(2004,7,1)</f>
        <v>38169</v>
      </c>
      <c r="BD22" s="2">
        <v>46.895000000000003</v>
      </c>
      <c r="BE22" s="2"/>
      <c r="BF22" s="2"/>
      <c r="BG22" s="2"/>
      <c r="BH22" s="2"/>
      <c r="BI22" s="2"/>
      <c r="BJ22" s="2"/>
      <c r="BK22" s="2"/>
      <c r="BL22" s="2"/>
      <c r="BM22" s="8">
        <f>DATE(2016,6,1)</f>
        <v>42522</v>
      </c>
      <c r="BN22" s="2">
        <v>9.31</v>
      </c>
      <c r="BO22" s="8">
        <f>DATE(2016,6,1)</f>
        <v>42522</v>
      </c>
      <c r="BP22" s="2">
        <v>69.364999999999995</v>
      </c>
      <c r="BQ22" s="8">
        <f>DATE(2002,1,1)</f>
        <v>37257</v>
      </c>
      <c r="BR22" s="2">
        <v>4.8</v>
      </c>
      <c r="BS22" s="8">
        <f>DATE(2002,1,1)</f>
        <v>37257</v>
      </c>
      <c r="BT22" s="2">
        <v>75.641999999999996</v>
      </c>
      <c r="BU22" s="2"/>
      <c r="BV22" s="2"/>
      <c r="BW22" s="2"/>
      <c r="BX22" s="2"/>
      <c r="BY22" s="8">
        <f>DATE(2016,7,8)</f>
        <v>42559</v>
      </c>
      <c r="BZ22" s="2">
        <v>5.56</v>
      </c>
      <c r="CA22" s="8">
        <f>DATE(2016,7,8)</f>
        <v>42559</v>
      </c>
      <c r="CB22" s="2">
        <v>44.162999999999997</v>
      </c>
      <c r="CC22" s="2"/>
      <c r="CD22" s="2"/>
      <c r="CE22" s="2"/>
      <c r="CF22" s="2"/>
      <c r="CG22" s="8">
        <f>DATE(2010,5,1)</f>
        <v>40299</v>
      </c>
      <c r="CH22" s="2">
        <v>5.45</v>
      </c>
      <c r="CI22" s="8">
        <f>DATE(2010,5,1)</f>
        <v>40299</v>
      </c>
      <c r="CJ22" s="2">
        <v>65.635999999999996</v>
      </c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</row>
    <row r="23" spans="1:264">
      <c r="A23" s="8">
        <f>DATE(2007,8,1)</f>
        <v>39295</v>
      </c>
      <c r="B23" s="2">
        <v>9.81</v>
      </c>
      <c r="C23" s="8">
        <f>DATE(2007,8,1)</f>
        <v>39295</v>
      </c>
      <c r="D23" s="2">
        <v>55.343000000000004</v>
      </c>
      <c r="E23" s="8">
        <f>DATE(2014,1,10)</f>
        <v>41649</v>
      </c>
      <c r="F23" s="2">
        <v>2.33</v>
      </c>
      <c r="G23" s="8">
        <f>DATE(2014,1,10)</f>
        <v>41649</v>
      </c>
      <c r="H23" s="2">
        <v>70.102999999999994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8">
        <f>DATE(2015,8,27)</f>
        <v>42243</v>
      </c>
      <c r="V23" s="2">
        <v>4.4800000000000004</v>
      </c>
      <c r="W23" s="8">
        <f>DATE(2015,8,27)</f>
        <v>42243</v>
      </c>
      <c r="X23" s="2">
        <v>40.753</v>
      </c>
      <c r="Y23" s="8">
        <f>DATE(2009,6,1)</f>
        <v>39965</v>
      </c>
      <c r="Z23" s="2">
        <v>7.02</v>
      </c>
      <c r="AA23" s="8">
        <f>DATE(2009,6,1)</f>
        <v>39965</v>
      </c>
      <c r="AB23" s="2">
        <v>56.115000000000002</v>
      </c>
      <c r="AC23" s="2"/>
      <c r="AD23" s="2"/>
      <c r="AE23" s="2"/>
      <c r="AF23" s="2"/>
      <c r="AG23" s="8">
        <f>DATE(2002,3,1)</f>
        <v>37316</v>
      </c>
      <c r="AH23" s="2">
        <v>5.7</v>
      </c>
      <c r="AI23" s="8">
        <f>DATE(2002,3,1)</f>
        <v>37316</v>
      </c>
      <c r="AJ23" s="2">
        <v>81.221999999999994</v>
      </c>
      <c r="AK23" s="8">
        <f>DATE(2001,9,1)</f>
        <v>37135</v>
      </c>
      <c r="AL23" s="2">
        <v>5</v>
      </c>
      <c r="AM23" s="8">
        <f>DATE(2001,9,1)</f>
        <v>37135</v>
      </c>
      <c r="AN23" s="2">
        <v>93.433000000000007</v>
      </c>
      <c r="AO23" s="8">
        <f>DATE(2009,8,1)</f>
        <v>40026</v>
      </c>
      <c r="AP23" s="2">
        <v>6.32</v>
      </c>
      <c r="AQ23" s="8">
        <f>DATE(2009,8,1)</f>
        <v>40026</v>
      </c>
      <c r="AR23" s="2">
        <v>92.918000000000006</v>
      </c>
      <c r="AS23" s="8">
        <f>DATE(2016,8,4)</f>
        <v>42586</v>
      </c>
      <c r="AT23" s="2">
        <v>2.7</v>
      </c>
      <c r="AU23" s="8">
        <f>DATE(2016,8,4)</f>
        <v>42586</v>
      </c>
      <c r="AV23" s="2">
        <v>64.218000000000004</v>
      </c>
      <c r="AW23" s="8">
        <f>DATE(2016,11,15)</f>
        <v>42689</v>
      </c>
      <c r="AX23" s="2">
        <v>2.9</v>
      </c>
      <c r="AY23" s="8">
        <f>DATE(2016,11,15)</f>
        <v>42689</v>
      </c>
      <c r="AZ23" s="2">
        <v>69.927000000000007</v>
      </c>
      <c r="BA23" s="8">
        <f>DATE(2004,8,1)</f>
        <v>38200</v>
      </c>
      <c r="BB23" s="2">
        <v>11.05</v>
      </c>
      <c r="BC23" s="8">
        <f>DATE(2004,8,1)</f>
        <v>38200</v>
      </c>
      <c r="BD23" s="2">
        <v>47.045000000000002</v>
      </c>
      <c r="BE23" s="2"/>
      <c r="BF23" s="2"/>
      <c r="BG23" s="2"/>
      <c r="BH23" s="2"/>
      <c r="BI23" s="2"/>
      <c r="BJ23" s="2"/>
      <c r="BK23" s="2"/>
      <c r="BL23" s="2"/>
      <c r="BM23" s="8">
        <f>DATE(2016,7,1)</f>
        <v>42552</v>
      </c>
      <c r="BN23" s="2">
        <v>9.36</v>
      </c>
      <c r="BO23" s="8">
        <f>DATE(2016,7,1)</f>
        <v>42552</v>
      </c>
      <c r="BP23" s="2">
        <v>69.314999999999998</v>
      </c>
      <c r="BQ23" s="8">
        <f>DATE(2002,2,1)</f>
        <v>37288</v>
      </c>
      <c r="BR23" s="2">
        <v>5</v>
      </c>
      <c r="BS23" s="8">
        <f>DATE(2002,2,1)</f>
        <v>37288</v>
      </c>
      <c r="BT23" s="2">
        <v>75.441999999999993</v>
      </c>
      <c r="BU23" s="2"/>
      <c r="BV23" s="2"/>
      <c r="BW23" s="2"/>
      <c r="BX23" s="2"/>
      <c r="BY23" s="8">
        <f>DATE(2016,8,4)</f>
        <v>42586</v>
      </c>
      <c r="BZ23" s="2">
        <v>6.22</v>
      </c>
      <c r="CA23" s="8">
        <f>DATE(2016,8,4)</f>
        <v>42586</v>
      </c>
      <c r="CB23" s="2">
        <v>43.503</v>
      </c>
      <c r="CC23" s="2"/>
      <c r="CD23" s="2"/>
      <c r="CE23" s="2"/>
      <c r="CF23" s="2"/>
      <c r="CG23" s="8">
        <f>DATE(2010,6,1)</f>
        <v>40330</v>
      </c>
      <c r="CH23" s="2">
        <v>4.8</v>
      </c>
      <c r="CI23" s="8">
        <f>DATE(2010,6,1)</f>
        <v>40330</v>
      </c>
      <c r="CJ23" s="2">
        <v>66.286000000000001</v>
      </c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</row>
    <row r="24" spans="1:264">
      <c r="A24" s="8">
        <f>DATE(2007,9,1)</f>
        <v>39326</v>
      </c>
      <c r="B24" s="2">
        <v>9.7100000000000009</v>
      </c>
      <c r="C24" s="8">
        <f>DATE(2007,9,1)</f>
        <v>39326</v>
      </c>
      <c r="D24" s="2">
        <v>55.442999999999998</v>
      </c>
      <c r="E24" s="8">
        <f>DATE(2014,1,22)</f>
        <v>41661</v>
      </c>
      <c r="F24" s="2">
        <v>2.33</v>
      </c>
      <c r="G24" s="8">
        <f>DATE(2014,1,22)</f>
        <v>41661</v>
      </c>
      <c r="H24" s="2">
        <v>70.102999999999994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8">
        <f>DATE(2015,9,1)</f>
        <v>42248</v>
      </c>
      <c r="V24" s="2">
        <v>4.8</v>
      </c>
      <c r="W24" s="8">
        <f>DATE(2015,9,1)</f>
        <v>42248</v>
      </c>
      <c r="X24" s="2">
        <v>40.433</v>
      </c>
      <c r="Y24" s="8">
        <f>DATE(2009,7,1)</f>
        <v>39995</v>
      </c>
      <c r="Z24" s="2">
        <v>6.88</v>
      </c>
      <c r="AA24" s="8">
        <f>DATE(2009,7,1)</f>
        <v>39995</v>
      </c>
      <c r="AB24" s="2">
        <v>56.255000000000003</v>
      </c>
      <c r="AC24" s="2"/>
      <c r="AD24" s="2"/>
      <c r="AE24" s="2"/>
      <c r="AF24" s="2"/>
      <c r="AG24" s="8">
        <f>DATE(2002,8,1)</f>
        <v>37469</v>
      </c>
      <c r="AH24" s="2">
        <v>5</v>
      </c>
      <c r="AI24" s="8">
        <f>DATE(2002,8,1)</f>
        <v>37469</v>
      </c>
      <c r="AJ24" s="2">
        <v>81.921999999999997</v>
      </c>
      <c r="AK24" s="8">
        <f>DATE(2001,10,1)</f>
        <v>37165</v>
      </c>
      <c r="AL24" s="2">
        <v>5.3</v>
      </c>
      <c r="AM24" s="8">
        <f>DATE(2001,10,1)</f>
        <v>37165</v>
      </c>
      <c r="AN24" s="2">
        <v>93.132999999999996</v>
      </c>
      <c r="AO24" s="8">
        <f>DATE(2009,9,1)</f>
        <v>40057</v>
      </c>
      <c r="AP24" s="2">
        <v>5.1100000000000003</v>
      </c>
      <c r="AQ24" s="8">
        <f>DATE(2009,9,1)</f>
        <v>40057</v>
      </c>
      <c r="AR24" s="2">
        <v>94.128</v>
      </c>
      <c r="AS24" s="8">
        <f>DATE(2016,9,8)</f>
        <v>42621</v>
      </c>
      <c r="AT24" s="2">
        <v>3.29</v>
      </c>
      <c r="AU24" s="8">
        <f>DATE(2016,9,8)</f>
        <v>42621</v>
      </c>
      <c r="AV24" s="2">
        <v>63.628</v>
      </c>
      <c r="AW24" s="8">
        <f>DATE(2016,12,12)</f>
        <v>42716</v>
      </c>
      <c r="AX24" s="2">
        <v>3.01</v>
      </c>
      <c r="AY24" s="8">
        <f>DATE(2016,12,12)</f>
        <v>42716</v>
      </c>
      <c r="AZ24" s="2">
        <v>69.816999999999993</v>
      </c>
      <c r="BA24" s="8">
        <f>DATE(2004,9,1)</f>
        <v>38231</v>
      </c>
      <c r="BB24" s="2">
        <v>10.75</v>
      </c>
      <c r="BC24" s="8">
        <f>DATE(2004,9,1)</f>
        <v>38231</v>
      </c>
      <c r="BD24" s="2">
        <v>47.344999999999999</v>
      </c>
      <c r="BE24" s="2"/>
      <c r="BF24" s="2"/>
      <c r="BG24" s="2"/>
      <c r="BH24" s="2"/>
      <c r="BI24" s="2"/>
      <c r="BJ24" s="2"/>
      <c r="BK24" s="2"/>
      <c r="BL24" s="2"/>
      <c r="BM24" s="8">
        <f>DATE(2016,8,1)</f>
        <v>42583</v>
      </c>
      <c r="BN24" s="2">
        <v>9.41</v>
      </c>
      <c r="BO24" s="8">
        <f>DATE(2016,8,1)</f>
        <v>42583</v>
      </c>
      <c r="BP24" s="2">
        <v>69.265000000000001</v>
      </c>
      <c r="BQ24" s="8">
        <f>DATE(2002,3,1)</f>
        <v>37316</v>
      </c>
      <c r="BR24" s="2">
        <v>5.4</v>
      </c>
      <c r="BS24" s="8">
        <f>DATE(2002,3,1)</f>
        <v>37316</v>
      </c>
      <c r="BT24" s="2">
        <v>75.042000000000002</v>
      </c>
      <c r="BU24" s="2"/>
      <c r="BV24" s="2"/>
      <c r="BW24" s="2"/>
      <c r="BX24" s="2"/>
      <c r="BY24" s="8">
        <f>DATE(2016,9,8)</f>
        <v>42621</v>
      </c>
      <c r="BZ24" s="2">
        <v>6.39</v>
      </c>
      <c r="CA24" s="8">
        <f>DATE(2016,9,8)</f>
        <v>42621</v>
      </c>
      <c r="CB24" s="2">
        <v>43.332999999999998</v>
      </c>
      <c r="CC24" s="2"/>
      <c r="CD24" s="2"/>
      <c r="CE24" s="2"/>
      <c r="CF24" s="2"/>
      <c r="CG24" s="8">
        <f>DATE(2010,7,1)</f>
        <v>40360</v>
      </c>
      <c r="CH24" s="2">
        <v>5.0999999999999996</v>
      </c>
      <c r="CI24" s="8">
        <f>DATE(2010,7,1)</f>
        <v>40360</v>
      </c>
      <c r="CJ24" s="2">
        <v>65.986000000000004</v>
      </c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</row>
    <row r="25" spans="1:264">
      <c r="A25" s="8">
        <f>DATE(2007,10,1)</f>
        <v>39356</v>
      </c>
      <c r="B25" s="2">
        <v>9.3800000000000008</v>
      </c>
      <c r="C25" s="8">
        <f>DATE(2007,10,1)</f>
        <v>39356</v>
      </c>
      <c r="D25" s="2">
        <v>55.773000000000003</v>
      </c>
      <c r="E25" s="8">
        <f>DATE(2014,2,18)</f>
        <v>41688</v>
      </c>
      <c r="F25" s="2">
        <v>2.89</v>
      </c>
      <c r="G25" s="8">
        <f>DATE(2014,2,18)</f>
        <v>41688</v>
      </c>
      <c r="H25" s="2">
        <v>69.543000000000006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8">
        <f>DATE(2015,10,1)</f>
        <v>42278</v>
      </c>
      <c r="V25" s="2">
        <v>4.7</v>
      </c>
      <c r="W25" s="8">
        <f>DATE(2015,10,1)</f>
        <v>42278</v>
      </c>
      <c r="X25" s="2">
        <v>40.533000000000001</v>
      </c>
      <c r="Y25" s="8">
        <f>DATE(2009,8,1)</f>
        <v>40026</v>
      </c>
      <c r="Z25" s="2">
        <v>7.38</v>
      </c>
      <c r="AA25" s="8">
        <f>DATE(2009,8,1)</f>
        <v>40026</v>
      </c>
      <c r="AB25" s="2">
        <v>55.755000000000003</v>
      </c>
      <c r="AC25" s="2"/>
      <c r="AD25" s="2"/>
      <c r="AE25" s="2"/>
      <c r="AF25" s="2"/>
      <c r="AG25" s="8">
        <f>DATE(2002,9,1)</f>
        <v>37500</v>
      </c>
      <c r="AH25" s="2">
        <v>4.8</v>
      </c>
      <c r="AI25" s="8">
        <f>DATE(2002,9,1)</f>
        <v>37500</v>
      </c>
      <c r="AJ25" s="2">
        <v>82.122</v>
      </c>
      <c r="AK25" s="8">
        <f>DATE(2002,1,1)</f>
        <v>37257</v>
      </c>
      <c r="AL25" s="2">
        <v>5.9</v>
      </c>
      <c r="AM25" s="8">
        <f>DATE(2002,1,1)</f>
        <v>37257</v>
      </c>
      <c r="AN25" s="2">
        <v>92.533000000000001</v>
      </c>
      <c r="AO25" s="8">
        <f>DATE(2009,10,1)</f>
        <v>40087</v>
      </c>
      <c r="AP25" s="2">
        <v>6.56</v>
      </c>
      <c r="AQ25" s="8">
        <f>DATE(2009,10,1)</f>
        <v>40087</v>
      </c>
      <c r="AR25" s="2">
        <v>92.677999999999997</v>
      </c>
      <c r="AS25" s="8">
        <f>DATE(2016,10,7)</f>
        <v>42650</v>
      </c>
      <c r="AT25" s="2">
        <v>3.41</v>
      </c>
      <c r="AU25" s="8">
        <f>DATE(2016,10,7)</f>
        <v>42650</v>
      </c>
      <c r="AV25" s="2">
        <v>63.508000000000003</v>
      </c>
      <c r="AW25" s="2"/>
      <c r="AX25" s="2"/>
      <c r="AY25" s="2"/>
      <c r="AZ25" s="2"/>
      <c r="BA25" s="8">
        <f>DATE(2004,10,1)</f>
        <v>38261</v>
      </c>
      <c r="BB25" s="2">
        <v>11.07</v>
      </c>
      <c r="BC25" s="8">
        <f>DATE(2004,10,1)</f>
        <v>38261</v>
      </c>
      <c r="BD25" s="2">
        <v>47.024999999999999</v>
      </c>
      <c r="BE25" s="2"/>
      <c r="BF25" s="2"/>
      <c r="BG25" s="2"/>
      <c r="BH25" s="2"/>
      <c r="BI25" s="2"/>
      <c r="BJ25" s="2"/>
      <c r="BK25" s="2"/>
      <c r="BL25" s="2"/>
      <c r="BM25" s="8">
        <f>DATE(2016,9,1)</f>
        <v>42614</v>
      </c>
      <c r="BN25" s="2">
        <v>9.26</v>
      </c>
      <c r="BO25" s="8">
        <f>DATE(2016,9,1)</f>
        <v>42614</v>
      </c>
      <c r="BP25" s="2">
        <v>69.415000000000006</v>
      </c>
      <c r="BQ25" s="8">
        <f>DATE(2002,5,1)</f>
        <v>37377</v>
      </c>
      <c r="BR25" s="2">
        <v>5.7</v>
      </c>
      <c r="BS25" s="8">
        <f>DATE(2002,5,1)</f>
        <v>37377</v>
      </c>
      <c r="BT25" s="2">
        <v>74.742000000000004</v>
      </c>
      <c r="BU25" s="2"/>
      <c r="BV25" s="2"/>
      <c r="BW25" s="2"/>
      <c r="BX25" s="2"/>
      <c r="BY25" s="8">
        <f>DATE(2016,10,7)</f>
        <v>42650</v>
      </c>
      <c r="BZ25" s="2">
        <v>6.42</v>
      </c>
      <c r="CA25" s="8">
        <f>DATE(2016,10,7)</f>
        <v>42650</v>
      </c>
      <c r="CB25" s="2">
        <v>43.302999999999997</v>
      </c>
      <c r="CC25" s="2"/>
      <c r="CD25" s="2"/>
      <c r="CE25" s="2"/>
      <c r="CF25" s="2"/>
      <c r="CG25" s="8">
        <f>DATE(2010,8,1)</f>
        <v>40391</v>
      </c>
      <c r="CH25" s="2">
        <v>4.5999999999999996</v>
      </c>
      <c r="CI25" s="8">
        <f>DATE(2010,8,1)</f>
        <v>40391</v>
      </c>
      <c r="CJ25" s="2">
        <v>66.486000000000004</v>
      </c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</row>
    <row r="26" spans="1:264">
      <c r="A26" s="8">
        <f>DATE(2008,1,8)</f>
        <v>39455</v>
      </c>
      <c r="B26" s="2">
        <v>9.8699999999999992</v>
      </c>
      <c r="C26" s="8">
        <f>DATE(2008,1,8)</f>
        <v>39455</v>
      </c>
      <c r="D26" s="2">
        <v>55.283000000000001</v>
      </c>
      <c r="E26" s="8">
        <f>DATE(2014,3,18)</f>
        <v>41716</v>
      </c>
      <c r="F26" s="2">
        <v>3.17</v>
      </c>
      <c r="G26" s="8">
        <f>DATE(2014,3,18)</f>
        <v>41716</v>
      </c>
      <c r="H26" s="2">
        <v>69.263000000000005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8">
        <f>DATE(2015,10,29)</f>
        <v>42306</v>
      </c>
      <c r="V26" s="2">
        <v>4.57</v>
      </c>
      <c r="W26" s="8">
        <f>DATE(2015,10,29)</f>
        <v>42306</v>
      </c>
      <c r="X26" s="2">
        <v>40.662999999999997</v>
      </c>
      <c r="Y26" s="8">
        <f>DATE(2009,9,1)</f>
        <v>40057</v>
      </c>
      <c r="Z26" s="2">
        <v>7.1</v>
      </c>
      <c r="AA26" s="8">
        <f>DATE(2009,9,1)</f>
        <v>40057</v>
      </c>
      <c r="AB26" s="2">
        <v>56.034999999999997</v>
      </c>
      <c r="AC26" s="2"/>
      <c r="AD26" s="2"/>
      <c r="AE26" s="2"/>
      <c r="AF26" s="2"/>
      <c r="AG26" s="8">
        <f>DATE(2002,10,1)</f>
        <v>37530</v>
      </c>
      <c r="AH26" s="2">
        <v>5.0999999999999996</v>
      </c>
      <c r="AI26" s="8">
        <f>DATE(2002,10,1)</f>
        <v>37530</v>
      </c>
      <c r="AJ26" s="2">
        <v>81.822000000000003</v>
      </c>
      <c r="AK26" s="8">
        <f>DATE(2002,2,1)</f>
        <v>37288</v>
      </c>
      <c r="AL26" s="2">
        <v>5.7</v>
      </c>
      <c r="AM26" s="8">
        <f>DATE(2002,2,1)</f>
        <v>37288</v>
      </c>
      <c r="AN26" s="2">
        <v>92.733000000000004</v>
      </c>
      <c r="AO26" s="8">
        <f>DATE(2009,12,1)</f>
        <v>40148</v>
      </c>
      <c r="AP26" s="2">
        <v>5.72</v>
      </c>
      <c r="AQ26" s="8">
        <f>DATE(2009,12,1)</f>
        <v>40148</v>
      </c>
      <c r="AR26" s="2">
        <v>93.518000000000001</v>
      </c>
      <c r="AS26" s="8">
        <f>DATE(2016,11,15)</f>
        <v>42689</v>
      </c>
      <c r="AT26" s="2">
        <v>3.6</v>
      </c>
      <c r="AU26" s="8">
        <f>DATE(2016,11,15)</f>
        <v>42689</v>
      </c>
      <c r="AV26" s="2">
        <v>63.317999999999998</v>
      </c>
      <c r="AW26" s="2"/>
      <c r="AX26" s="2"/>
      <c r="AY26" s="2"/>
      <c r="AZ26" s="2"/>
      <c r="BA26" s="8">
        <f>DATE(2004,11,1)</f>
        <v>38292</v>
      </c>
      <c r="BB26" s="2">
        <v>11.2</v>
      </c>
      <c r="BC26" s="8">
        <f>DATE(2004,11,1)</f>
        <v>38292</v>
      </c>
      <c r="BD26" s="2">
        <v>46.895000000000003</v>
      </c>
      <c r="BE26" s="2"/>
      <c r="BF26" s="2"/>
      <c r="BG26" s="2"/>
      <c r="BH26" s="2"/>
      <c r="BI26" s="2"/>
      <c r="BJ26" s="2"/>
      <c r="BK26" s="2"/>
      <c r="BL26" s="2"/>
      <c r="BM26" s="8">
        <f>DATE(2016,10,1)</f>
        <v>42644</v>
      </c>
      <c r="BN26" s="2">
        <v>9.36</v>
      </c>
      <c r="BO26" s="8">
        <f>DATE(2016,10,1)</f>
        <v>42644</v>
      </c>
      <c r="BP26" s="2">
        <v>69.314999999999998</v>
      </c>
      <c r="BQ26" s="8">
        <f>DATE(2002,6,1)</f>
        <v>37408</v>
      </c>
      <c r="BR26" s="2">
        <v>5.8</v>
      </c>
      <c r="BS26" s="8">
        <f>DATE(2002,6,1)</f>
        <v>37408</v>
      </c>
      <c r="BT26" s="2">
        <v>74.641999999999996</v>
      </c>
      <c r="BU26" s="2"/>
      <c r="BV26" s="2"/>
      <c r="BW26" s="2"/>
      <c r="BX26" s="2"/>
      <c r="BY26" s="8">
        <f>DATE(2016,11,15)</f>
        <v>42689</v>
      </c>
      <c r="BZ26" s="2">
        <v>6.45</v>
      </c>
      <c r="CA26" s="8">
        <f>DATE(2016,11,15)</f>
        <v>42689</v>
      </c>
      <c r="CB26" s="2">
        <v>43.273000000000003</v>
      </c>
      <c r="CC26" s="2"/>
      <c r="CD26" s="2"/>
      <c r="CE26" s="2"/>
      <c r="CF26" s="2"/>
      <c r="CG26" s="8">
        <f>DATE(2010,9,1)</f>
        <v>40422</v>
      </c>
      <c r="CH26" s="2">
        <v>5</v>
      </c>
      <c r="CI26" s="8">
        <f>DATE(2010,9,1)</f>
        <v>40422</v>
      </c>
      <c r="CJ26" s="2">
        <v>66.085999999999999</v>
      </c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</row>
    <row r="27" spans="1:264">
      <c r="A27" s="8">
        <f>DATE(2008,2,19)</f>
        <v>39497</v>
      </c>
      <c r="B27" s="2">
        <v>9.9600000000000009</v>
      </c>
      <c r="C27" s="8">
        <f>DATE(2008,2,19)</f>
        <v>39497</v>
      </c>
      <c r="D27" s="2">
        <v>55.192999999999998</v>
      </c>
      <c r="E27" s="8">
        <f>DATE(2014,4,30)</f>
        <v>41759</v>
      </c>
      <c r="F27" s="2">
        <v>3.07</v>
      </c>
      <c r="G27" s="8">
        <f>DATE(2014,4,30)</f>
        <v>41759</v>
      </c>
      <c r="H27" s="2">
        <v>69.363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8">
        <f>DATE(2015,11,1)</f>
        <v>42309</v>
      </c>
      <c r="V27" s="2">
        <v>4.7</v>
      </c>
      <c r="W27" s="8">
        <f>DATE(2015,11,1)</f>
        <v>42309</v>
      </c>
      <c r="X27" s="2">
        <v>40.533000000000001</v>
      </c>
      <c r="Y27" s="8">
        <f>DATE(2009,10,1)</f>
        <v>40087</v>
      </c>
      <c r="Z27" s="2">
        <v>7.9</v>
      </c>
      <c r="AA27" s="8">
        <f>DATE(2009,10,1)</f>
        <v>40087</v>
      </c>
      <c r="AB27" s="2">
        <v>55.234999999999999</v>
      </c>
      <c r="AC27" s="2"/>
      <c r="AD27" s="2"/>
      <c r="AE27" s="2"/>
      <c r="AF27" s="2"/>
      <c r="AG27" s="8">
        <f>DATE(2002,11,1)</f>
        <v>37561</v>
      </c>
      <c r="AH27" s="2">
        <v>5</v>
      </c>
      <c r="AI27" s="8">
        <f>DATE(2002,11,1)</f>
        <v>37561</v>
      </c>
      <c r="AJ27" s="2">
        <v>81.921999999999997</v>
      </c>
      <c r="AK27" s="8">
        <f>DATE(2002,3,1)</f>
        <v>37316</v>
      </c>
      <c r="AL27" s="2">
        <v>5.8</v>
      </c>
      <c r="AM27" s="8">
        <f>DATE(2002,3,1)</f>
        <v>37316</v>
      </c>
      <c r="AN27" s="2">
        <v>92.632999999999996</v>
      </c>
      <c r="AO27" s="8">
        <f>DATE(2010,1,1)</f>
        <v>40179</v>
      </c>
      <c r="AP27" s="2">
        <v>5.9</v>
      </c>
      <c r="AQ27" s="8">
        <f>DATE(2010,1,1)</f>
        <v>40179</v>
      </c>
      <c r="AR27" s="2">
        <v>93.337999999999994</v>
      </c>
      <c r="AS27" s="8">
        <f>DATE(2016,12,12)</f>
        <v>42716</v>
      </c>
      <c r="AT27" s="2">
        <v>3.61</v>
      </c>
      <c r="AU27" s="8">
        <f>DATE(2016,12,12)</f>
        <v>42716</v>
      </c>
      <c r="AV27" s="2">
        <v>63.308</v>
      </c>
      <c r="AW27" s="2"/>
      <c r="AX27" s="2"/>
      <c r="AY27" s="2"/>
      <c r="AZ27" s="2"/>
      <c r="BA27" s="8">
        <f>DATE(2004,12,1)</f>
        <v>38322</v>
      </c>
      <c r="BB27" s="2">
        <v>11.28</v>
      </c>
      <c r="BC27" s="8">
        <f>DATE(2004,12,1)</f>
        <v>38322</v>
      </c>
      <c r="BD27" s="2">
        <v>46.814999999999998</v>
      </c>
      <c r="BE27" s="2"/>
      <c r="BF27" s="2"/>
      <c r="BG27" s="2"/>
      <c r="BH27" s="2"/>
      <c r="BI27" s="2"/>
      <c r="BJ27" s="2"/>
      <c r="BK27" s="2"/>
      <c r="BL27" s="2"/>
      <c r="BM27" s="8">
        <f>DATE(2016,12,1)</f>
        <v>42705</v>
      </c>
      <c r="BN27" s="2">
        <v>9.01</v>
      </c>
      <c r="BO27" s="8">
        <f>DATE(2016,12,1)</f>
        <v>42705</v>
      </c>
      <c r="BP27" s="2">
        <v>69.665000000000006</v>
      </c>
      <c r="BQ27" s="8">
        <f>DATE(2002,8,1)</f>
        <v>37469</v>
      </c>
      <c r="BR27" s="2">
        <v>5.2</v>
      </c>
      <c r="BS27" s="8">
        <f>DATE(2002,8,1)</f>
        <v>37469</v>
      </c>
      <c r="BT27" s="2">
        <v>75.242000000000004</v>
      </c>
      <c r="BU27" s="2"/>
      <c r="BV27" s="2"/>
      <c r="BW27" s="2"/>
      <c r="BX27" s="2"/>
      <c r="BY27" s="8">
        <f>DATE(2016,12,12)</f>
        <v>42716</v>
      </c>
      <c r="BZ27" s="2">
        <v>4.9400000000000004</v>
      </c>
      <c r="CA27" s="8">
        <f>DATE(2016,12,12)</f>
        <v>42716</v>
      </c>
      <c r="CB27" s="2">
        <v>44.783000000000001</v>
      </c>
      <c r="CC27" s="2"/>
      <c r="CD27" s="2"/>
      <c r="CE27" s="2"/>
      <c r="CF27" s="2"/>
      <c r="CG27" s="8">
        <f>DATE(2010,10,1)</f>
        <v>40452</v>
      </c>
      <c r="CH27" s="2">
        <v>5</v>
      </c>
      <c r="CI27" s="8">
        <f>DATE(2010,10,1)</f>
        <v>40452</v>
      </c>
      <c r="CJ27" s="2">
        <v>66.085999999999999</v>
      </c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</row>
    <row r="28" spans="1:264">
      <c r="A28" s="8">
        <f>DATE(2008,3,14)</f>
        <v>39521</v>
      </c>
      <c r="B28" s="2">
        <v>9.93</v>
      </c>
      <c r="C28" s="8">
        <f>DATE(2008,3,14)</f>
        <v>39521</v>
      </c>
      <c r="D28" s="2">
        <v>55.222999999999999</v>
      </c>
      <c r="E28" s="8">
        <f>DATE(2014,5,19)</f>
        <v>41778</v>
      </c>
      <c r="F28" s="2">
        <v>3.32</v>
      </c>
      <c r="G28" s="8">
        <f>DATE(2014,5,19)</f>
        <v>41778</v>
      </c>
      <c r="H28" s="2">
        <v>69.113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8">
        <f>DATE(2015,12,1)</f>
        <v>42339</v>
      </c>
      <c r="V28" s="2">
        <v>4.8499999999999996</v>
      </c>
      <c r="W28" s="8">
        <f>DATE(2015,12,1)</f>
        <v>42339</v>
      </c>
      <c r="X28" s="2">
        <v>40.383000000000003</v>
      </c>
      <c r="Y28" s="8">
        <f>DATE(2009,12,1)</f>
        <v>40148</v>
      </c>
      <c r="Z28" s="2">
        <v>7.36</v>
      </c>
      <c r="AA28" s="8">
        <f>DATE(2009,12,1)</f>
        <v>40148</v>
      </c>
      <c r="AB28" s="2">
        <v>55.774999999999999</v>
      </c>
      <c r="AC28" s="2"/>
      <c r="AD28" s="2"/>
      <c r="AE28" s="2"/>
      <c r="AF28" s="2"/>
      <c r="AG28" s="8">
        <f>DATE(2002,12,1)</f>
        <v>37591</v>
      </c>
      <c r="AH28" s="2">
        <v>4.9000000000000004</v>
      </c>
      <c r="AI28" s="8">
        <f>DATE(2002,12,1)</f>
        <v>37591</v>
      </c>
      <c r="AJ28" s="2">
        <v>82.022000000000006</v>
      </c>
      <c r="AK28" s="8">
        <f>DATE(2002,4,1)</f>
        <v>37347</v>
      </c>
      <c r="AL28" s="2">
        <v>6.1</v>
      </c>
      <c r="AM28" s="8">
        <f>DATE(2002,4,1)</f>
        <v>37347</v>
      </c>
      <c r="AN28" s="2">
        <v>92.332999999999998</v>
      </c>
      <c r="AO28" s="8">
        <f>DATE(2010,2,1)</f>
        <v>40210</v>
      </c>
      <c r="AP28" s="2">
        <v>6.5</v>
      </c>
      <c r="AQ28" s="8">
        <f>DATE(2010,2,1)</f>
        <v>40210</v>
      </c>
      <c r="AR28" s="2">
        <v>92.738</v>
      </c>
      <c r="AS28" s="2"/>
      <c r="AT28" s="2"/>
      <c r="AU28" s="2"/>
      <c r="AV28" s="2"/>
      <c r="AW28" s="2"/>
      <c r="AX28" s="2"/>
      <c r="AY28" s="2"/>
      <c r="AZ28" s="2"/>
      <c r="BA28" s="8">
        <f>DATE(2005,1,1)</f>
        <v>38353</v>
      </c>
      <c r="BB28" s="2">
        <v>11.26</v>
      </c>
      <c r="BC28" s="8">
        <f>DATE(2005,1,1)</f>
        <v>38353</v>
      </c>
      <c r="BD28" s="2">
        <v>46.835000000000001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8">
        <f>DATE(2002,9,1)</f>
        <v>37500</v>
      </c>
      <c r="BR28" s="2">
        <v>5</v>
      </c>
      <c r="BS28" s="8">
        <f>DATE(2002,9,1)</f>
        <v>37500</v>
      </c>
      <c r="BT28" s="2">
        <v>75.441999999999993</v>
      </c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8">
        <f>DATE(2010,11,1)</f>
        <v>40483</v>
      </c>
      <c r="CH28" s="2">
        <v>5.08</v>
      </c>
      <c r="CI28" s="8">
        <f>DATE(2010,11,1)</f>
        <v>40483</v>
      </c>
      <c r="CJ28" s="2">
        <v>66.006</v>
      </c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</row>
    <row r="29" spans="1:264">
      <c r="A29" s="8">
        <f>DATE(2008,4,14)</f>
        <v>39552</v>
      </c>
      <c r="B29" s="2">
        <v>10.02</v>
      </c>
      <c r="C29" s="8">
        <f>DATE(2008,4,14)</f>
        <v>39552</v>
      </c>
      <c r="D29" s="2">
        <v>55.133000000000003</v>
      </c>
      <c r="E29" s="8">
        <f>DATE(2014,6,23)</f>
        <v>41813</v>
      </c>
      <c r="F29" s="2">
        <v>3.36</v>
      </c>
      <c r="G29" s="8">
        <f>DATE(2014,6,23)</f>
        <v>41813</v>
      </c>
      <c r="H29" s="2">
        <v>69.072999999999993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8">
        <f>DATE(2016,1,1)</f>
        <v>42370</v>
      </c>
      <c r="V29" s="2">
        <v>4.74</v>
      </c>
      <c r="W29" s="8">
        <f>DATE(2016,1,1)</f>
        <v>42370</v>
      </c>
      <c r="X29" s="2">
        <v>40.493000000000002</v>
      </c>
      <c r="Y29" s="8">
        <f>DATE(2010,1,1)</f>
        <v>40179</v>
      </c>
      <c r="Z29" s="2">
        <v>7.2</v>
      </c>
      <c r="AA29" s="8">
        <f>DATE(2010,1,1)</f>
        <v>40179</v>
      </c>
      <c r="AB29" s="2">
        <v>55.935000000000002</v>
      </c>
      <c r="AC29" s="2"/>
      <c r="AD29" s="2"/>
      <c r="AE29" s="2"/>
      <c r="AF29" s="2"/>
      <c r="AG29" s="8">
        <f>DATE(2003,1,1)</f>
        <v>37622</v>
      </c>
      <c r="AH29" s="2">
        <v>5</v>
      </c>
      <c r="AI29" s="8">
        <f>DATE(2003,1,1)</f>
        <v>37622</v>
      </c>
      <c r="AJ29" s="2">
        <v>81.921999999999997</v>
      </c>
      <c r="AK29" s="8">
        <f>DATE(2002,5,1)</f>
        <v>37377</v>
      </c>
      <c r="AL29" s="2">
        <v>5.5</v>
      </c>
      <c r="AM29" s="8">
        <f>DATE(2002,5,1)</f>
        <v>37377</v>
      </c>
      <c r="AN29" s="2">
        <v>92.933000000000007</v>
      </c>
      <c r="AO29" s="8">
        <f>DATE(2010,4,1)</f>
        <v>40269</v>
      </c>
      <c r="AP29" s="2">
        <v>5.8</v>
      </c>
      <c r="AQ29" s="8">
        <f>DATE(2010,4,1)</f>
        <v>40269</v>
      </c>
      <c r="AR29" s="2">
        <v>93.438000000000002</v>
      </c>
      <c r="AS29" s="2"/>
      <c r="AT29" s="2"/>
      <c r="AU29" s="2"/>
      <c r="AV29" s="2"/>
      <c r="AW29" s="2"/>
      <c r="AX29" s="2"/>
      <c r="AY29" s="2"/>
      <c r="AZ29" s="2"/>
      <c r="BA29" s="8">
        <f>DATE(2005,2,1)</f>
        <v>38384</v>
      </c>
      <c r="BB29" s="2">
        <v>11.38</v>
      </c>
      <c r="BC29" s="8">
        <f>DATE(2005,2,1)</f>
        <v>38384</v>
      </c>
      <c r="BD29" s="2">
        <v>46.715000000000003</v>
      </c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8">
        <f>DATE(2002,10,1)</f>
        <v>37530</v>
      </c>
      <c r="BR29" s="2">
        <v>5.15</v>
      </c>
      <c r="BS29" s="8">
        <f>DATE(2002,10,1)</f>
        <v>37530</v>
      </c>
      <c r="BT29" s="2">
        <v>75.292000000000002</v>
      </c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8">
        <f>DATE(2010,12,1)</f>
        <v>40513</v>
      </c>
      <c r="CH29" s="2">
        <v>5.2</v>
      </c>
      <c r="CI29" s="8">
        <f>DATE(2010,12,1)</f>
        <v>40513</v>
      </c>
      <c r="CJ29" s="2">
        <v>65.885999999999996</v>
      </c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</row>
    <row r="30" spans="1:264">
      <c r="A30" s="8">
        <f>DATE(2008,6,24)</f>
        <v>39623</v>
      </c>
      <c r="B30" s="2">
        <v>9.94</v>
      </c>
      <c r="C30" s="8">
        <f>DATE(2008,6,24)</f>
        <v>39623</v>
      </c>
      <c r="D30" s="2">
        <v>55.213000000000001</v>
      </c>
      <c r="E30" s="8">
        <f>DATE(2014,7,22)</f>
        <v>41842</v>
      </c>
      <c r="F30" s="2">
        <v>3.43</v>
      </c>
      <c r="G30" s="8">
        <f>DATE(2014,7,22)</f>
        <v>41842</v>
      </c>
      <c r="H30" s="2">
        <v>69.003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8">
        <f>DATE(2016,2,1)</f>
        <v>42401</v>
      </c>
      <c r="V30" s="2">
        <v>4.6399999999999997</v>
      </c>
      <c r="W30" s="8">
        <f>DATE(2016,2,1)</f>
        <v>42401</v>
      </c>
      <c r="X30" s="2">
        <v>40.593000000000004</v>
      </c>
      <c r="Y30" s="8">
        <f>DATE(2010,2,1)</f>
        <v>40210</v>
      </c>
      <c r="Z30" s="2">
        <v>7.8</v>
      </c>
      <c r="AA30" s="8">
        <f>DATE(2010,2,1)</f>
        <v>40210</v>
      </c>
      <c r="AB30" s="2">
        <v>55.335000000000001</v>
      </c>
      <c r="AC30" s="2"/>
      <c r="AD30" s="2"/>
      <c r="AE30" s="2"/>
      <c r="AF30" s="2"/>
      <c r="AG30" s="8">
        <f>DATE(2003,2,1)</f>
        <v>37653</v>
      </c>
      <c r="AH30" s="2">
        <v>5.3</v>
      </c>
      <c r="AI30" s="8">
        <f>DATE(2003,2,1)</f>
        <v>37653</v>
      </c>
      <c r="AJ30" s="2">
        <v>81.622</v>
      </c>
      <c r="AK30" s="8">
        <f>DATE(2002,8,1)</f>
        <v>37469</v>
      </c>
      <c r="AL30" s="2">
        <v>4.7</v>
      </c>
      <c r="AM30" s="8">
        <f>DATE(2002,8,1)</f>
        <v>37469</v>
      </c>
      <c r="AN30" s="2">
        <v>93.733000000000004</v>
      </c>
      <c r="AO30" s="8">
        <f>DATE(2010,5,1)</f>
        <v>40299</v>
      </c>
      <c r="AP30" s="2">
        <v>5</v>
      </c>
      <c r="AQ30" s="8">
        <f>DATE(2010,5,1)</f>
        <v>40299</v>
      </c>
      <c r="AR30" s="2">
        <v>94.238</v>
      </c>
      <c r="AS30" s="2"/>
      <c r="AT30" s="2"/>
      <c r="AU30" s="2"/>
      <c r="AV30" s="2"/>
      <c r="AW30" s="2"/>
      <c r="AX30" s="2"/>
      <c r="AY30" s="2"/>
      <c r="AZ30" s="2"/>
      <c r="BA30" s="8">
        <f>DATE(2005,3,1)</f>
        <v>38412</v>
      </c>
      <c r="BB30" s="2">
        <v>11.53</v>
      </c>
      <c r="BC30" s="8">
        <f>DATE(2005,3,1)</f>
        <v>38412</v>
      </c>
      <c r="BD30" s="2">
        <v>46.564999999999998</v>
      </c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8">
        <f>DATE(2002,11,1)</f>
        <v>37561</v>
      </c>
      <c r="BR30" s="2">
        <v>5.3</v>
      </c>
      <c r="BS30" s="8">
        <f>DATE(2002,11,1)</f>
        <v>37561</v>
      </c>
      <c r="BT30" s="2">
        <v>75.141999999999996</v>
      </c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8">
        <f>DATE(2011,2,1)</f>
        <v>40575</v>
      </c>
      <c r="CH30" s="2">
        <v>5</v>
      </c>
      <c r="CI30" s="8">
        <f>DATE(2011,2,1)</f>
        <v>40575</v>
      </c>
      <c r="CJ30" s="2">
        <v>66.085999999999999</v>
      </c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</row>
    <row r="31" spans="1:264">
      <c r="A31" s="8">
        <f>DATE(2008,7,15)</f>
        <v>39644</v>
      </c>
      <c r="B31" s="2">
        <v>9.73</v>
      </c>
      <c r="C31" s="8">
        <f>DATE(2008,7,15)</f>
        <v>39644</v>
      </c>
      <c r="D31" s="2">
        <v>55.423000000000002</v>
      </c>
      <c r="E31" s="8">
        <f>DATE(2014,8,21)</f>
        <v>41872</v>
      </c>
      <c r="F31" s="2">
        <v>2.48</v>
      </c>
      <c r="G31" s="8">
        <f>DATE(2014,8,21)</f>
        <v>41872</v>
      </c>
      <c r="H31" s="2">
        <v>69.953000000000003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8">
        <f>DATE(2016,3,1)</f>
        <v>42430</v>
      </c>
      <c r="V31" s="2">
        <v>4.34</v>
      </c>
      <c r="W31" s="8">
        <f>DATE(2016,3,1)</f>
        <v>42430</v>
      </c>
      <c r="X31" s="2">
        <v>40.893000000000001</v>
      </c>
      <c r="Y31" s="8">
        <f>DATE(2010,3,1)</f>
        <v>40238</v>
      </c>
      <c r="Z31" s="2">
        <v>7.75</v>
      </c>
      <c r="AA31" s="8">
        <f>DATE(2010,3,1)</f>
        <v>40238</v>
      </c>
      <c r="AB31" s="2">
        <v>55.384999999999998</v>
      </c>
      <c r="AC31" s="2"/>
      <c r="AD31" s="2"/>
      <c r="AE31" s="2"/>
      <c r="AF31" s="2"/>
      <c r="AG31" s="8">
        <f>DATE(2003,3,1)</f>
        <v>37681</v>
      </c>
      <c r="AH31" s="2">
        <v>5.5</v>
      </c>
      <c r="AI31" s="8">
        <f>DATE(2003,3,1)</f>
        <v>37681</v>
      </c>
      <c r="AJ31" s="2">
        <v>81.421999999999997</v>
      </c>
      <c r="AK31" s="8">
        <f>DATE(2002,9,1)</f>
        <v>37500</v>
      </c>
      <c r="AL31" s="2">
        <v>4.9000000000000004</v>
      </c>
      <c r="AM31" s="8">
        <f>DATE(2002,9,1)</f>
        <v>37500</v>
      </c>
      <c r="AN31" s="2">
        <v>93.533000000000001</v>
      </c>
      <c r="AO31" s="8">
        <f>DATE(2010,6,1)</f>
        <v>40330</v>
      </c>
      <c r="AP31" s="2">
        <v>5.9</v>
      </c>
      <c r="AQ31" s="8">
        <f>DATE(2010,6,1)</f>
        <v>40330</v>
      </c>
      <c r="AR31" s="2">
        <v>93.337999999999994</v>
      </c>
      <c r="AS31" s="2"/>
      <c r="AT31" s="2"/>
      <c r="AU31" s="2"/>
      <c r="AV31" s="2"/>
      <c r="AW31" s="2"/>
      <c r="AX31" s="2"/>
      <c r="AY31" s="2"/>
      <c r="AZ31" s="2"/>
      <c r="BA31" s="8">
        <f>DATE(2005,4,1)</f>
        <v>38443</v>
      </c>
      <c r="BB31" s="2">
        <v>11.57</v>
      </c>
      <c r="BC31" s="8">
        <f>DATE(2005,4,1)</f>
        <v>38443</v>
      </c>
      <c r="BD31" s="2">
        <v>46.524999999999999</v>
      </c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8">
        <f>DATE(2002,12,1)</f>
        <v>37591</v>
      </c>
      <c r="BR31" s="2">
        <v>5.0999999999999996</v>
      </c>
      <c r="BS31" s="8">
        <f>DATE(2002,12,1)</f>
        <v>37591</v>
      </c>
      <c r="BT31" s="2">
        <v>75.341999999999999</v>
      </c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8">
        <f>DATE(2011,3,1)</f>
        <v>40603</v>
      </c>
      <c r="CH31" s="2">
        <v>5.3</v>
      </c>
      <c r="CI31" s="8">
        <f>DATE(2011,3,1)</f>
        <v>40603</v>
      </c>
      <c r="CJ31" s="2">
        <v>65.786000000000001</v>
      </c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</row>
    <row r="32" spans="1:264">
      <c r="A32" s="8">
        <f>DATE(2008,8,29)</f>
        <v>39689</v>
      </c>
      <c r="B32" s="2">
        <v>9.67</v>
      </c>
      <c r="C32" s="8">
        <f>DATE(2008,8,29)</f>
        <v>39689</v>
      </c>
      <c r="D32" s="2">
        <v>55.482999999999997</v>
      </c>
      <c r="E32" s="8">
        <f>DATE(2014,9,10)</f>
        <v>41892</v>
      </c>
      <c r="F32" s="2">
        <v>3.23</v>
      </c>
      <c r="G32" s="8">
        <f>DATE(2014,9,10)</f>
        <v>41892</v>
      </c>
      <c r="H32" s="2">
        <v>69.203000000000003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8">
        <f>DATE(2016,4,1)</f>
        <v>42461</v>
      </c>
      <c r="V32" s="2">
        <v>4.6399999999999997</v>
      </c>
      <c r="W32" s="8">
        <f>DATE(2016,4,1)</f>
        <v>42461</v>
      </c>
      <c r="X32" s="2">
        <v>40.593000000000004</v>
      </c>
      <c r="Y32" s="8">
        <f>DATE(2010,4,1)</f>
        <v>40269</v>
      </c>
      <c r="Z32" s="2">
        <v>7.7</v>
      </c>
      <c r="AA32" s="8">
        <f>DATE(2010,4,1)</f>
        <v>40269</v>
      </c>
      <c r="AB32" s="2">
        <v>55.435000000000002</v>
      </c>
      <c r="AC32" s="2"/>
      <c r="AD32" s="2"/>
      <c r="AE32" s="2"/>
      <c r="AF32" s="2"/>
      <c r="AG32" s="8">
        <f>DATE(2003,4,1)</f>
        <v>37712</v>
      </c>
      <c r="AH32" s="2">
        <v>5.5</v>
      </c>
      <c r="AI32" s="8">
        <f>DATE(2003,4,1)</f>
        <v>37712</v>
      </c>
      <c r="AJ32" s="2">
        <v>81.421999999999997</v>
      </c>
      <c r="AK32" s="8">
        <f>DATE(2002,10,1)</f>
        <v>37530</v>
      </c>
      <c r="AL32" s="2">
        <v>5.2</v>
      </c>
      <c r="AM32" s="8">
        <f>DATE(2002,10,1)</f>
        <v>37530</v>
      </c>
      <c r="AN32" s="2">
        <v>93.233000000000004</v>
      </c>
      <c r="AO32" s="8">
        <f>DATE(2010,7,1)</f>
        <v>40360</v>
      </c>
      <c r="AP32" s="2">
        <v>5.8</v>
      </c>
      <c r="AQ32" s="8">
        <f>DATE(2010,7,1)</f>
        <v>40360</v>
      </c>
      <c r="AR32" s="2">
        <v>93.438000000000002</v>
      </c>
      <c r="AS32" s="2"/>
      <c r="AT32" s="2"/>
      <c r="AU32" s="2"/>
      <c r="AV32" s="2"/>
      <c r="AW32" s="2"/>
      <c r="AX32" s="2"/>
      <c r="AY32" s="2"/>
      <c r="AZ32" s="2"/>
      <c r="BA32" s="8">
        <f>DATE(2005,5,1)</f>
        <v>38473</v>
      </c>
      <c r="BB32" s="2">
        <v>11.59</v>
      </c>
      <c r="BC32" s="8">
        <f>DATE(2005,5,1)</f>
        <v>38473</v>
      </c>
      <c r="BD32" s="2">
        <v>46.505000000000003</v>
      </c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8">
        <f>DATE(2003,1,1)</f>
        <v>37622</v>
      </c>
      <c r="BR32" s="2">
        <v>5</v>
      </c>
      <c r="BS32" s="8">
        <f>DATE(2003,1,1)</f>
        <v>37622</v>
      </c>
      <c r="BT32" s="2">
        <v>75.441999999999993</v>
      </c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8">
        <f>DATE(2011,4,1)</f>
        <v>40634</v>
      </c>
      <c r="CH32" s="2">
        <v>5.3</v>
      </c>
      <c r="CI32" s="8">
        <f>DATE(2011,4,1)</f>
        <v>40634</v>
      </c>
      <c r="CJ32" s="2">
        <v>65.786000000000001</v>
      </c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</row>
    <row r="33" spans="1:264">
      <c r="A33" s="8">
        <f>DATE(2008,9,29)</f>
        <v>39720</v>
      </c>
      <c r="B33" s="2">
        <v>9.77</v>
      </c>
      <c r="C33" s="8">
        <f>DATE(2008,9,29)</f>
        <v>39720</v>
      </c>
      <c r="D33" s="2">
        <v>55.383000000000003</v>
      </c>
      <c r="E33" s="8">
        <f>DATE(2014,10,16)</f>
        <v>41928</v>
      </c>
      <c r="F33" s="2">
        <v>2.94</v>
      </c>
      <c r="G33" s="8">
        <f>DATE(2014,10,16)</f>
        <v>41928</v>
      </c>
      <c r="H33" s="2">
        <v>69.492999999999995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8">
        <f>DATE(2016,4,20)</f>
        <v>42480</v>
      </c>
      <c r="V33" s="2">
        <v>4.5999999999999996</v>
      </c>
      <c r="W33" s="8">
        <f>DATE(2016,4,20)</f>
        <v>42480</v>
      </c>
      <c r="X33" s="2">
        <v>40.633000000000003</v>
      </c>
      <c r="Y33" s="8">
        <f>DATE(2010,5,1)</f>
        <v>40299</v>
      </c>
      <c r="Z33" s="2">
        <v>7.4</v>
      </c>
      <c r="AA33" s="8">
        <f>DATE(2010,5,1)</f>
        <v>40299</v>
      </c>
      <c r="AB33" s="2">
        <v>55.734999999999999</v>
      </c>
      <c r="AC33" s="2"/>
      <c r="AD33" s="2"/>
      <c r="AE33" s="2"/>
      <c r="AF33" s="2"/>
      <c r="AG33" s="8">
        <f>DATE(2003,5,1)</f>
        <v>37742</v>
      </c>
      <c r="AH33" s="2">
        <v>5.8</v>
      </c>
      <c r="AI33" s="8">
        <f>DATE(2003,5,1)</f>
        <v>37742</v>
      </c>
      <c r="AJ33" s="2">
        <v>81.122</v>
      </c>
      <c r="AK33" s="8">
        <f>DATE(2002,11,1)</f>
        <v>37561</v>
      </c>
      <c r="AL33" s="2">
        <v>5.5</v>
      </c>
      <c r="AM33" s="8">
        <f>DATE(2002,11,1)</f>
        <v>37561</v>
      </c>
      <c r="AN33" s="2">
        <v>92.933000000000007</v>
      </c>
      <c r="AO33" s="8">
        <f>DATE(2010,8,1)</f>
        <v>40391</v>
      </c>
      <c r="AP33" s="2">
        <v>6.52</v>
      </c>
      <c r="AQ33" s="8">
        <f>DATE(2010,8,1)</f>
        <v>40391</v>
      </c>
      <c r="AR33" s="2">
        <v>92.718000000000004</v>
      </c>
      <c r="AS33" s="2"/>
      <c r="AT33" s="2"/>
      <c r="AU33" s="2"/>
      <c r="AV33" s="2"/>
      <c r="AW33" s="2"/>
      <c r="AX33" s="2"/>
      <c r="AY33" s="2"/>
      <c r="AZ33" s="2"/>
      <c r="BA33" s="8">
        <f>DATE(2005,6,1)</f>
        <v>38504</v>
      </c>
      <c r="BB33" s="2">
        <v>11.48</v>
      </c>
      <c r="BC33" s="8">
        <f>DATE(2005,6,1)</f>
        <v>38504</v>
      </c>
      <c r="BD33" s="2">
        <v>46.615000000000002</v>
      </c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8">
        <f>DATE(2003,2,1)</f>
        <v>37653</v>
      </c>
      <c r="BR33" s="2">
        <v>5.2</v>
      </c>
      <c r="BS33" s="8">
        <f>DATE(2003,2,1)</f>
        <v>37653</v>
      </c>
      <c r="BT33" s="2">
        <v>75.242000000000004</v>
      </c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8">
        <f>DATE(2011,5,1)</f>
        <v>40664</v>
      </c>
      <c r="CH33" s="2">
        <v>5.0999999999999996</v>
      </c>
      <c r="CI33" s="8">
        <f>DATE(2011,5,1)</f>
        <v>40664</v>
      </c>
      <c r="CJ33" s="2">
        <v>65.986000000000004</v>
      </c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</row>
    <row r="34" spans="1:264">
      <c r="A34" s="8">
        <f>DATE(2008,11,26)</f>
        <v>39778</v>
      </c>
      <c r="B34" s="2">
        <v>9.75</v>
      </c>
      <c r="C34" s="8">
        <f>DATE(2008,11,26)</f>
        <v>39778</v>
      </c>
      <c r="D34" s="2">
        <v>55.402999999999999</v>
      </c>
      <c r="E34" s="8">
        <f>DATE(2014,11,4)</f>
        <v>41947</v>
      </c>
      <c r="F34" s="2">
        <v>3.34</v>
      </c>
      <c r="G34" s="8">
        <f>DATE(2014,11,4)</f>
        <v>41947</v>
      </c>
      <c r="H34" s="2">
        <v>69.093000000000004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8">
        <f>DATE(2016,5,1)</f>
        <v>42491</v>
      </c>
      <c r="V34" s="2">
        <v>4.6399999999999997</v>
      </c>
      <c r="W34" s="8">
        <f>DATE(2016,5,1)</f>
        <v>42491</v>
      </c>
      <c r="X34" s="2">
        <v>40.593000000000004</v>
      </c>
      <c r="Y34" s="8">
        <f>DATE(2010,6,1)</f>
        <v>40330</v>
      </c>
      <c r="Z34" s="2">
        <v>7.3</v>
      </c>
      <c r="AA34" s="8">
        <f>DATE(2010,6,1)</f>
        <v>40330</v>
      </c>
      <c r="AB34" s="2">
        <v>55.835000000000001</v>
      </c>
      <c r="AC34" s="2"/>
      <c r="AD34" s="2"/>
      <c r="AE34" s="2"/>
      <c r="AF34" s="2"/>
      <c r="AG34" s="8">
        <f>DATE(2003,6,1)</f>
        <v>37773</v>
      </c>
      <c r="AH34" s="2">
        <v>5.8</v>
      </c>
      <c r="AI34" s="8">
        <f>DATE(2003,6,1)</f>
        <v>37773</v>
      </c>
      <c r="AJ34" s="2">
        <v>81.122</v>
      </c>
      <c r="AK34" s="8">
        <f>DATE(2002,12,1)</f>
        <v>37591</v>
      </c>
      <c r="AL34" s="2">
        <v>5.0999999999999996</v>
      </c>
      <c r="AM34" s="8">
        <f>DATE(2002,12,1)</f>
        <v>37591</v>
      </c>
      <c r="AN34" s="2">
        <v>93.332999999999998</v>
      </c>
      <c r="AO34" s="8">
        <f>DATE(2010,9,1)</f>
        <v>40422</v>
      </c>
      <c r="AP34" s="2">
        <v>5.53</v>
      </c>
      <c r="AQ34" s="8">
        <f>DATE(2010,9,1)</f>
        <v>40422</v>
      </c>
      <c r="AR34" s="2">
        <v>93.707999999999998</v>
      </c>
      <c r="AS34" s="2"/>
      <c r="AT34" s="2"/>
      <c r="AU34" s="2"/>
      <c r="AV34" s="2"/>
      <c r="AW34" s="2"/>
      <c r="AX34" s="2"/>
      <c r="AY34" s="2"/>
      <c r="AZ34" s="2"/>
      <c r="BA34" s="8">
        <f>DATE(2005,7,1)</f>
        <v>38534</v>
      </c>
      <c r="BB34" s="2">
        <v>11.36</v>
      </c>
      <c r="BC34" s="8">
        <f>DATE(2005,7,1)</f>
        <v>38534</v>
      </c>
      <c r="BD34" s="2">
        <v>46.734999999999999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8">
        <f>DATE(2003,3,1)</f>
        <v>37681</v>
      </c>
      <c r="BR34" s="2">
        <v>5.6</v>
      </c>
      <c r="BS34" s="8">
        <f>DATE(2003,3,1)</f>
        <v>37681</v>
      </c>
      <c r="BT34" s="2">
        <v>74.841999999999999</v>
      </c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8">
        <f>DATE(2011,6,1)</f>
        <v>40695</v>
      </c>
      <c r="CH34" s="2">
        <v>5</v>
      </c>
      <c r="CI34" s="8">
        <f>DATE(2011,6,1)</f>
        <v>40695</v>
      </c>
      <c r="CJ34" s="2">
        <v>66.085999999999999</v>
      </c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</row>
    <row r="35" spans="1:264">
      <c r="A35" s="8">
        <f>DATE(2008,12,17)</f>
        <v>39799</v>
      </c>
      <c r="B35" s="2">
        <v>9.7200000000000006</v>
      </c>
      <c r="C35" s="8">
        <f>DATE(2008,12,17)</f>
        <v>39799</v>
      </c>
      <c r="D35" s="2">
        <v>55.433</v>
      </c>
      <c r="E35" s="8">
        <f>DATE(2014,12,19)</f>
        <v>41992</v>
      </c>
      <c r="F35" s="2">
        <v>3.01</v>
      </c>
      <c r="G35" s="8">
        <f>DATE(2014,12,19)</f>
        <v>41992</v>
      </c>
      <c r="H35" s="2">
        <v>69.423000000000002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8">
        <f>DATE(2016,6,1)</f>
        <v>42522</v>
      </c>
      <c r="V35" s="2">
        <v>4.74</v>
      </c>
      <c r="W35" s="8">
        <f>DATE(2016,6,1)</f>
        <v>42522</v>
      </c>
      <c r="X35" s="2">
        <v>40.493000000000002</v>
      </c>
      <c r="Y35" s="8">
        <f>DATE(2010,7,1)</f>
        <v>40360</v>
      </c>
      <c r="Z35" s="2">
        <v>7.3</v>
      </c>
      <c r="AA35" s="8">
        <f>DATE(2010,7,1)</f>
        <v>40360</v>
      </c>
      <c r="AB35" s="2">
        <v>55.835000000000001</v>
      </c>
      <c r="AC35" s="2"/>
      <c r="AD35" s="2"/>
      <c r="AE35" s="2"/>
      <c r="AF35" s="2"/>
      <c r="AG35" s="8">
        <f>DATE(2003,8,1)</f>
        <v>37834</v>
      </c>
      <c r="AH35" s="2">
        <v>5.5</v>
      </c>
      <c r="AI35" s="8">
        <f>DATE(2003,8,1)</f>
        <v>37834</v>
      </c>
      <c r="AJ35" s="2">
        <v>81.421999999999997</v>
      </c>
      <c r="AK35" s="8">
        <f>DATE(2003,1,1)</f>
        <v>37622</v>
      </c>
      <c r="AL35" s="2">
        <v>5</v>
      </c>
      <c r="AM35" s="8">
        <f>DATE(2003,1,1)</f>
        <v>37622</v>
      </c>
      <c r="AN35" s="2">
        <v>93.433000000000007</v>
      </c>
      <c r="AO35" s="8">
        <f>DATE(2010,10,1)</f>
        <v>40452</v>
      </c>
      <c r="AP35" s="2">
        <v>5.8</v>
      </c>
      <c r="AQ35" s="8">
        <f>DATE(2010,10,1)</f>
        <v>40452</v>
      </c>
      <c r="AR35" s="2">
        <v>93.438000000000002</v>
      </c>
      <c r="AS35" s="2"/>
      <c r="AT35" s="2"/>
      <c r="AU35" s="2"/>
      <c r="AV35" s="2"/>
      <c r="AW35" s="2"/>
      <c r="AX35" s="2"/>
      <c r="AY35" s="2"/>
      <c r="AZ35" s="2"/>
      <c r="BA35" s="8">
        <f>DATE(2005,8,1)</f>
        <v>38565</v>
      </c>
      <c r="BB35" s="2">
        <v>11.08</v>
      </c>
      <c r="BC35" s="8">
        <f>DATE(2005,8,1)</f>
        <v>38565</v>
      </c>
      <c r="BD35" s="2">
        <v>47.015000000000001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8">
        <f>DATE(2003,4,1)</f>
        <v>37712</v>
      </c>
      <c r="BR35" s="2">
        <v>5.7</v>
      </c>
      <c r="BS35" s="8">
        <f>DATE(2003,4,1)</f>
        <v>37712</v>
      </c>
      <c r="BT35" s="2">
        <v>74.742000000000004</v>
      </c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8">
        <f>DATE(2011,7,1)</f>
        <v>40725</v>
      </c>
      <c r="CH35" s="2">
        <v>4.7</v>
      </c>
      <c r="CI35" s="8">
        <f>DATE(2011,7,1)</f>
        <v>40725</v>
      </c>
      <c r="CJ35" s="2">
        <v>66.385999999999996</v>
      </c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</row>
    <row r="36" spans="1:264">
      <c r="A36" s="8">
        <f>DATE(2009,1,16)</f>
        <v>39829</v>
      </c>
      <c r="B36" s="2">
        <v>9.75</v>
      </c>
      <c r="C36" s="8">
        <f>DATE(2009,1,16)</f>
        <v>39829</v>
      </c>
      <c r="D36" s="2">
        <v>55.402999999999999</v>
      </c>
      <c r="E36" s="8">
        <f>DATE(2015,1,21)</f>
        <v>42025</v>
      </c>
      <c r="F36" s="2">
        <v>3.34</v>
      </c>
      <c r="G36" s="8">
        <f>DATE(2015,1,21)</f>
        <v>42025</v>
      </c>
      <c r="H36" s="2">
        <v>69.093000000000004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8">
        <f>DATE(2016,7,1)</f>
        <v>42552</v>
      </c>
      <c r="V36" s="2">
        <v>4.74</v>
      </c>
      <c r="W36" s="8">
        <f>DATE(2016,7,1)</f>
        <v>42552</v>
      </c>
      <c r="X36" s="2">
        <v>40.493000000000002</v>
      </c>
      <c r="Y36" s="8">
        <f>DATE(2010,8,1)</f>
        <v>40391</v>
      </c>
      <c r="Z36" s="2">
        <v>7.3</v>
      </c>
      <c r="AA36" s="8">
        <f>DATE(2010,8,1)</f>
        <v>40391</v>
      </c>
      <c r="AB36" s="2">
        <v>55.835000000000001</v>
      </c>
      <c r="AC36" s="2"/>
      <c r="AD36" s="2"/>
      <c r="AE36" s="2"/>
      <c r="AF36" s="2"/>
      <c r="AG36" s="8">
        <f>DATE(2003,9,1)</f>
        <v>37865</v>
      </c>
      <c r="AH36" s="2">
        <v>5.0999999999999996</v>
      </c>
      <c r="AI36" s="8">
        <f>DATE(2003,9,1)</f>
        <v>37865</v>
      </c>
      <c r="AJ36" s="2">
        <v>81.822000000000003</v>
      </c>
      <c r="AK36" s="8">
        <f>DATE(2003,2,1)</f>
        <v>37653</v>
      </c>
      <c r="AL36" s="2">
        <v>4.9000000000000004</v>
      </c>
      <c r="AM36" s="8">
        <f>DATE(2003,2,1)</f>
        <v>37653</v>
      </c>
      <c r="AN36" s="2">
        <v>93.533000000000001</v>
      </c>
      <c r="AO36" s="8">
        <f>DATE(2010,11,1)</f>
        <v>40483</v>
      </c>
      <c r="AP36" s="2">
        <v>5.9</v>
      </c>
      <c r="AQ36" s="8">
        <f>DATE(2010,11,1)</f>
        <v>40483</v>
      </c>
      <c r="AR36" s="2">
        <v>93.337999999999994</v>
      </c>
      <c r="AS36" s="2"/>
      <c r="AT36" s="2"/>
      <c r="AU36" s="2"/>
      <c r="AV36" s="2"/>
      <c r="AW36" s="2"/>
      <c r="AX36" s="2"/>
      <c r="AY36" s="2"/>
      <c r="AZ36" s="2"/>
      <c r="BA36" s="8">
        <f>DATE(2005,9,1)</f>
        <v>38596</v>
      </c>
      <c r="BB36" s="2">
        <v>11.23</v>
      </c>
      <c r="BC36" s="8">
        <f>DATE(2005,9,1)</f>
        <v>38596</v>
      </c>
      <c r="BD36" s="2">
        <v>46.865000000000002</v>
      </c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8">
        <f>DATE(2003,5,1)</f>
        <v>37742</v>
      </c>
      <c r="BR36" s="2">
        <v>5.8</v>
      </c>
      <c r="BS36" s="8">
        <f>DATE(2003,5,1)</f>
        <v>37742</v>
      </c>
      <c r="BT36" s="2">
        <v>74.641999999999996</v>
      </c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8">
        <f>DATE(2011,8,1)</f>
        <v>40756</v>
      </c>
      <c r="CH36" s="2">
        <v>5.0999999999999996</v>
      </c>
      <c r="CI36" s="8">
        <f>DATE(2011,8,1)</f>
        <v>40756</v>
      </c>
      <c r="CJ36" s="2">
        <v>65.986000000000004</v>
      </c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</row>
    <row r="37" spans="1:264">
      <c r="A37" s="8">
        <f>DATE(2009,2,2)</f>
        <v>39846</v>
      </c>
      <c r="B37" s="2">
        <v>9.73</v>
      </c>
      <c r="C37" s="8">
        <f>DATE(2009,2,2)</f>
        <v>39846</v>
      </c>
      <c r="D37" s="2">
        <v>55.423000000000002</v>
      </c>
      <c r="E37" s="8">
        <f>DATE(2015,2,9)</f>
        <v>42044</v>
      </c>
      <c r="F37" s="2">
        <v>3.39</v>
      </c>
      <c r="G37" s="8">
        <f>DATE(2015,2,9)</f>
        <v>42044</v>
      </c>
      <c r="H37" s="2">
        <v>69.043000000000006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8">
        <f>DATE(2016,8,1)</f>
        <v>42583</v>
      </c>
      <c r="V37" s="2">
        <v>4.9400000000000004</v>
      </c>
      <c r="W37" s="8">
        <f>DATE(2016,8,1)</f>
        <v>42583</v>
      </c>
      <c r="X37" s="2">
        <v>40.292999999999999</v>
      </c>
      <c r="Y37" s="8">
        <f>DATE(2010,9,1)</f>
        <v>40422</v>
      </c>
      <c r="Z37" s="2">
        <v>7.15</v>
      </c>
      <c r="AA37" s="8">
        <f>DATE(2010,9,1)</f>
        <v>40422</v>
      </c>
      <c r="AB37" s="2">
        <v>55.984999999999999</v>
      </c>
      <c r="AC37" s="2"/>
      <c r="AD37" s="2"/>
      <c r="AE37" s="2"/>
      <c r="AF37" s="2"/>
      <c r="AG37" s="8">
        <f>DATE(2003,10,1)</f>
        <v>37895</v>
      </c>
      <c r="AH37" s="2">
        <v>5.4</v>
      </c>
      <c r="AI37" s="8">
        <f>DATE(2003,10,1)</f>
        <v>37895</v>
      </c>
      <c r="AJ37" s="2">
        <v>81.522000000000006</v>
      </c>
      <c r="AK37" s="8">
        <f>DATE(2003,3,1)</f>
        <v>37681</v>
      </c>
      <c r="AL37" s="2">
        <v>5.4</v>
      </c>
      <c r="AM37" s="8">
        <f>DATE(2003,3,1)</f>
        <v>37681</v>
      </c>
      <c r="AN37" s="2">
        <v>93.033000000000001</v>
      </c>
      <c r="AO37" s="8">
        <f>DATE(2010,12,1)</f>
        <v>40513</v>
      </c>
      <c r="AP37" s="2">
        <v>6.1</v>
      </c>
      <c r="AQ37" s="8">
        <f>DATE(2010,12,1)</f>
        <v>40513</v>
      </c>
      <c r="AR37" s="2">
        <v>93.138000000000005</v>
      </c>
      <c r="AS37" s="2"/>
      <c r="AT37" s="2"/>
      <c r="AU37" s="2"/>
      <c r="AV37" s="2"/>
      <c r="AW37" s="2"/>
      <c r="AX37" s="2"/>
      <c r="AY37" s="2"/>
      <c r="AZ37" s="2"/>
      <c r="BA37" s="8">
        <f>DATE(2005,10,1)</f>
        <v>38626</v>
      </c>
      <c r="BB37" s="2">
        <v>11.27</v>
      </c>
      <c r="BC37" s="8">
        <f>DATE(2005,10,1)</f>
        <v>38626</v>
      </c>
      <c r="BD37" s="2">
        <v>46.825000000000003</v>
      </c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8">
        <f>DATE(2003,6,1)</f>
        <v>37773</v>
      </c>
      <c r="BR37" s="2">
        <v>5.7</v>
      </c>
      <c r="BS37" s="8">
        <f>DATE(2003,6,1)</f>
        <v>37773</v>
      </c>
      <c r="BT37" s="2">
        <v>74.742000000000004</v>
      </c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8">
        <f>DATE(2011,9,1)</f>
        <v>40787</v>
      </c>
      <c r="CH37" s="2">
        <v>5</v>
      </c>
      <c r="CI37" s="8">
        <f>DATE(2011,9,1)</f>
        <v>40787</v>
      </c>
      <c r="CJ37" s="2">
        <v>66.085999999999999</v>
      </c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</row>
    <row r="38" spans="1:264">
      <c r="A38" s="8">
        <f>DATE(2009,3,30)</f>
        <v>39902</v>
      </c>
      <c r="B38" s="2">
        <v>9.7100000000000009</v>
      </c>
      <c r="C38" s="8">
        <f>DATE(2009,3,30)</f>
        <v>39902</v>
      </c>
      <c r="D38" s="2">
        <v>55.442999999999998</v>
      </c>
      <c r="E38" s="8">
        <f>DATE(2015,3,19)</f>
        <v>42082</v>
      </c>
      <c r="F38" s="2">
        <v>3.66</v>
      </c>
      <c r="G38" s="8">
        <f>DATE(2015,3,19)</f>
        <v>42082</v>
      </c>
      <c r="H38" s="2">
        <v>68.772999999999996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8">
        <f>DATE(2016,9,1)</f>
        <v>42614</v>
      </c>
      <c r="V38" s="2">
        <v>4.59</v>
      </c>
      <c r="W38" s="8">
        <f>DATE(2016,9,1)</f>
        <v>42614</v>
      </c>
      <c r="X38" s="2">
        <v>40.643000000000001</v>
      </c>
      <c r="Y38" s="8">
        <f>DATE(2010,10,1)</f>
        <v>40452</v>
      </c>
      <c r="Z38" s="2">
        <v>7.3</v>
      </c>
      <c r="AA38" s="8">
        <f>DATE(2010,10,1)</f>
        <v>40452</v>
      </c>
      <c r="AB38" s="2">
        <v>55.835000000000001</v>
      </c>
      <c r="AC38" s="2"/>
      <c r="AD38" s="2"/>
      <c r="AE38" s="2"/>
      <c r="AF38" s="2"/>
      <c r="AG38" s="8">
        <f>DATE(2003,11,1)</f>
        <v>37926</v>
      </c>
      <c r="AH38" s="2">
        <v>5.6</v>
      </c>
      <c r="AI38" s="8">
        <f>DATE(2003,11,1)</f>
        <v>37926</v>
      </c>
      <c r="AJ38" s="2">
        <v>81.322000000000003</v>
      </c>
      <c r="AK38" s="8">
        <f>DATE(2003,4,1)</f>
        <v>37712</v>
      </c>
      <c r="AL38" s="2">
        <v>5.6</v>
      </c>
      <c r="AM38" s="8">
        <f>DATE(2003,4,1)</f>
        <v>37712</v>
      </c>
      <c r="AN38" s="2">
        <v>92.832999999999998</v>
      </c>
      <c r="AO38" s="8">
        <f>DATE(2011,1,1)</f>
        <v>40544</v>
      </c>
      <c r="AP38" s="2">
        <v>5.8</v>
      </c>
      <c r="AQ38" s="8">
        <f>DATE(2011,1,1)</f>
        <v>40544</v>
      </c>
      <c r="AR38" s="2">
        <v>93.438000000000002</v>
      </c>
      <c r="AS38" s="2"/>
      <c r="AT38" s="2"/>
      <c r="AU38" s="2"/>
      <c r="AV38" s="2"/>
      <c r="AW38" s="2"/>
      <c r="AX38" s="2"/>
      <c r="AY38" s="2"/>
      <c r="AZ38" s="2"/>
      <c r="BA38" s="8">
        <f>DATE(2005,11,1)</f>
        <v>38657</v>
      </c>
      <c r="BB38" s="2">
        <v>11.33</v>
      </c>
      <c r="BC38" s="8">
        <f>DATE(2005,11,1)</f>
        <v>38657</v>
      </c>
      <c r="BD38" s="2">
        <v>46.765000000000001</v>
      </c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8">
        <f>DATE(2003,8,1)</f>
        <v>37834</v>
      </c>
      <c r="BR38" s="2">
        <v>5.6</v>
      </c>
      <c r="BS38" s="8">
        <f>DATE(2003,8,1)</f>
        <v>37834</v>
      </c>
      <c r="BT38" s="2">
        <v>74.841999999999999</v>
      </c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8">
        <f>DATE(2011,10,1)</f>
        <v>40817</v>
      </c>
      <c r="CH38" s="2">
        <v>5.05</v>
      </c>
      <c r="CI38" s="8">
        <f>DATE(2011,10,1)</f>
        <v>40817</v>
      </c>
      <c r="CJ38" s="2">
        <v>66.036000000000001</v>
      </c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</row>
    <row r="39" spans="1:264">
      <c r="A39" s="8">
        <f>DATE(2009,4,30)</f>
        <v>39933</v>
      </c>
      <c r="B39" s="2">
        <v>9.7899999999999991</v>
      </c>
      <c r="C39" s="8">
        <f>DATE(2009,4,30)</f>
        <v>39933</v>
      </c>
      <c r="D39" s="2">
        <v>55.363</v>
      </c>
      <c r="E39" s="8">
        <f>DATE(2015,4,17)</f>
        <v>42111</v>
      </c>
      <c r="F39" s="2">
        <v>3.79</v>
      </c>
      <c r="G39" s="8">
        <f>DATE(2015,4,17)</f>
        <v>42111</v>
      </c>
      <c r="H39" s="2">
        <v>68.643000000000001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8">
        <f>DATE(2016,10,19)</f>
        <v>42662</v>
      </c>
      <c r="V39" s="2">
        <v>4.66</v>
      </c>
      <c r="W39" s="8">
        <f>DATE(2016,10,19)</f>
        <v>42662</v>
      </c>
      <c r="X39" s="2">
        <v>40.573</v>
      </c>
      <c r="Y39" s="8">
        <f>DATE(2010,11,1)</f>
        <v>40483</v>
      </c>
      <c r="Z39" s="2">
        <v>7.2</v>
      </c>
      <c r="AA39" s="8">
        <f>DATE(2010,11,1)</f>
        <v>40483</v>
      </c>
      <c r="AB39" s="2">
        <v>55.935000000000002</v>
      </c>
      <c r="AC39" s="2"/>
      <c r="AD39" s="2"/>
      <c r="AE39" s="2"/>
      <c r="AF39" s="2"/>
      <c r="AG39" s="8">
        <f>DATE(2003,12,1)</f>
        <v>37956</v>
      </c>
      <c r="AH39" s="2">
        <v>5.3</v>
      </c>
      <c r="AI39" s="8">
        <f>DATE(2003,12,1)</f>
        <v>37956</v>
      </c>
      <c r="AJ39" s="2">
        <v>81.622</v>
      </c>
      <c r="AK39" s="8">
        <f>DATE(2003,5,1)</f>
        <v>37742</v>
      </c>
      <c r="AL39" s="2">
        <v>5.7</v>
      </c>
      <c r="AM39" s="8">
        <f>DATE(2003,5,1)</f>
        <v>37742</v>
      </c>
      <c r="AN39" s="2">
        <v>92.733000000000004</v>
      </c>
      <c r="AO39" s="8">
        <f>DATE(2011,2,1)</f>
        <v>40575</v>
      </c>
      <c r="AP39" s="2">
        <v>6</v>
      </c>
      <c r="AQ39" s="8">
        <f>DATE(2011,2,1)</f>
        <v>40575</v>
      </c>
      <c r="AR39" s="2">
        <v>93.238</v>
      </c>
      <c r="AS39" s="2"/>
      <c r="AT39" s="2"/>
      <c r="AU39" s="2"/>
      <c r="AV39" s="2"/>
      <c r="AW39" s="2"/>
      <c r="AX39" s="2"/>
      <c r="AY39" s="2"/>
      <c r="AZ39" s="2"/>
      <c r="BA39" s="8">
        <f>DATE(2005,12,1)</f>
        <v>38687</v>
      </c>
      <c r="BB39" s="2">
        <v>11.37</v>
      </c>
      <c r="BC39" s="8">
        <f>DATE(2005,12,1)</f>
        <v>38687</v>
      </c>
      <c r="BD39" s="2">
        <v>46.725000000000001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8">
        <f>DATE(2003,9,1)</f>
        <v>37865</v>
      </c>
      <c r="BR39" s="2">
        <v>5.4</v>
      </c>
      <c r="BS39" s="8">
        <f>DATE(2003,9,1)</f>
        <v>37865</v>
      </c>
      <c r="BT39" s="2">
        <v>75.042000000000002</v>
      </c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8">
        <f>DATE(2011,11,1)</f>
        <v>40848</v>
      </c>
      <c r="CH39" s="2">
        <v>5.05</v>
      </c>
      <c r="CI39" s="8">
        <f>DATE(2011,11,1)</f>
        <v>40848</v>
      </c>
      <c r="CJ39" s="2">
        <v>66.036000000000001</v>
      </c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</row>
    <row r="40" spans="1:264">
      <c r="A40" s="8">
        <f>DATE(2009,5,30)</f>
        <v>39963</v>
      </c>
      <c r="B40" s="2">
        <v>9.69</v>
      </c>
      <c r="C40" s="8">
        <f>DATE(2009,5,30)</f>
        <v>39963</v>
      </c>
      <c r="D40" s="2">
        <v>55.463000000000001</v>
      </c>
      <c r="E40" s="8">
        <f>DATE(2015,5,15)</f>
        <v>42139</v>
      </c>
      <c r="F40" s="2">
        <v>3.74</v>
      </c>
      <c r="G40" s="8">
        <f>DATE(2015,5,15)</f>
        <v>42139</v>
      </c>
      <c r="H40" s="2">
        <v>68.692999999999998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8">
        <f>DATE(2016,11,1)</f>
        <v>42675</v>
      </c>
      <c r="V40" s="2">
        <v>4.4400000000000004</v>
      </c>
      <c r="W40" s="8">
        <f>DATE(2016,11,1)</f>
        <v>42675</v>
      </c>
      <c r="X40" s="2">
        <v>40.792999999999999</v>
      </c>
      <c r="Y40" s="8">
        <f>DATE(2010,12,1)</f>
        <v>40513</v>
      </c>
      <c r="Z40" s="2">
        <v>5.9</v>
      </c>
      <c r="AA40" s="8">
        <f>DATE(2010,12,1)</f>
        <v>40513</v>
      </c>
      <c r="AB40" s="2">
        <v>57.234999999999999</v>
      </c>
      <c r="AC40" s="2"/>
      <c r="AD40" s="2"/>
      <c r="AE40" s="2"/>
      <c r="AF40" s="2"/>
      <c r="AG40" s="8">
        <f>DATE(2004,2,1)</f>
        <v>38018</v>
      </c>
      <c r="AH40" s="2">
        <v>5.2</v>
      </c>
      <c r="AI40" s="8">
        <f>DATE(2004,2,1)</f>
        <v>38018</v>
      </c>
      <c r="AJ40" s="2">
        <v>81.721999999999994</v>
      </c>
      <c r="AK40" s="8">
        <f>DATE(2003,6,1)</f>
        <v>37773</v>
      </c>
      <c r="AL40" s="2">
        <v>5.7</v>
      </c>
      <c r="AM40" s="8">
        <f>DATE(2003,6,1)</f>
        <v>37773</v>
      </c>
      <c r="AN40" s="2">
        <v>92.733000000000004</v>
      </c>
      <c r="AO40" s="8">
        <f>DATE(2011,3,1)</f>
        <v>40603</v>
      </c>
      <c r="AP40" s="2">
        <v>6</v>
      </c>
      <c r="AQ40" s="8">
        <f>DATE(2011,3,1)</f>
        <v>40603</v>
      </c>
      <c r="AR40" s="2">
        <v>93.238</v>
      </c>
      <c r="AS40" s="2"/>
      <c r="AT40" s="2"/>
      <c r="AU40" s="2"/>
      <c r="AV40" s="2"/>
      <c r="AW40" s="2"/>
      <c r="AX40" s="2"/>
      <c r="AY40" s="2"/>
      <c r="AZ40" s="2"/>
      <c r="BA40" s="8">
        <f>DATE(2006,1,1)</f>
        <v>38718</v>
      </c>
      <c r="BB40" s="2">
        <v>11.35</v>
      </c>
      <c r="BC40" s="8">
        <f>DATE(2006,1,1)</f>
        <v>38718</v>
      </c>
      <c r="BD40" s="2">
        <v>46.744999999999997</v>
      </c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8">
        <f>DATE(2003,10,1)</f>
        <v>37895</v>
      </c>
      <c r="BR40" s="2">
        <v>5.6</v>
      </c>
      <c r="BS40" s="8">
        <f>DATE(2003,10,1)</f>
        <v>37895</v>
      </c>
      <c r="BT40" s="2">
        <v>74.841999999999999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8">
        <f>DATE(2011,12,1)</f>
        <v>40878</v>
      </c>
      <c r="CH40" s="2">
        <v>5</v>
      </c>
      <c r="CI40" s="8">
        <f>DATE(2011,12,1)</f>
        <v>40878</v>
      </c>
      <c r="CJ40" s="2">
        <v>66.085999999999999</v>
      </c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</row>
    <row r="41" spans="1:264">
      <c r="A41" s="8">
        <f>DATE(2009,6,10)</f>
        <v>39974</v>
      </c>
      <c r="B41" s="2">
        <v>9.4700000000000006</v>
      </c>
      <c r="C41" s="8">
        <f>DATE(2009,6,10)</f>
        <v>39974</v>
      </c>
      <c r="D41" s="2">
        <v>55.683</v>
      </c>
      <c r="E41" s="8">
        <f>DATE(2015,6,18)</f>
        <v>42173</v>
      </c>
      <c r="F41" s="2">
        <v>2.84</v>
      </c>
      <c r="G41" s="8">
        <f>DATE(2015,6,18)</f>
        <v>42173</v>
      </c>
      <c r="H41" s="2">
        <v>69.593000000000004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8">
        <f>DATE(2016,12,1)</f>
        <v>42705</v>
      </c>
      <c r="V41" s="2">
        <v>4.9400000000000004</v>
      </c>
      <c r="W41" s="8">
        <f>DATE(2016,12,1)</f>
        <v>42705</v>
      </c>
      <c r="X41" s="2">
        <v>40.292999999999999</v>
      </c>
      <c r="Y41" s="8">
        <f>DATE(2011,1,1)</f>
        <v>40544</v>
      </c>
      <c r="Z41" s="2">
        <v>7.4</v>
      </c>
      <c r="AA41" s="8">
        <f>DATE(2011,1,1)</f>
        <v>40544</v>
      </c>
      <c r="AB41" s="2">
        <v>55.734999999999999</v>
      </c>
      <c r="AC41" s="2"/>
      <c r="AD41" s="2"/>
      <c r="AE41" s="2"/>
      <c r="AF41" s="2"/>
      <c r="AG41" s="8">
        <f>DATE(2004,3,1)</f>
        <v>38047</v>
      </c>
      <c r="AH41" s="2">
        <v>5.9</v>
      </c>
      <c r="AI41" s="8">
        <f>DATE(2004,3,1)</f>
        <v>38047</v>
      </c>
      <c r="AJ41" s="2">
        <v>81.022000000000006</v>
      </c>
      <c r="AK41" s="8">
        <f>DATE(2003,8,1)</f>
        <v>37834</v>
      </c>
      <c r="AL41" s="2">
        <v>5.5</v>
      </c>
      <c r="AM41" s="8">
        <f>DATE(2003,8,1)</f>
        <v>37834</v>
      </c>
      <c r="AN41" s="2">
        <v>92.933000000000007</v>
      </c>
      <c r="AO41" s="8">
        <f>DATE(2011,4,1)</f>
        <v>40634</v>
      </c>
      <c r="AP41" s="2">
        <v>6</v>
      </c>
      <c r="AQ41" s="8">
        <f>DATE(2011,4,1)</f>
        <v>40634</v>
      </c>
      <c r="AR41" s="2">
        <v>93.238</v>
      </c>
      <c r="AS41" s="2"/>
      <c r="AT41" s="2"/>
      <c r="AU41" s="2"/>
      <c r="AV41" s="2"/>
      <c r="AW41" s="2"/>
      <c r="AX41" s="2"/>
      <c r="AY41" s="2"/>
      <c r="AZ41" s="2"/>
      <c r="BA41" s="8">
        <f>DATE(2006,2,1)</f>
        <v>38749</v>
      </c>
      <c r="BB41" s="2">
        <v>11.33</v>
      </c>
      <c r="BC41" s="8">
        <f>DATE(2006,2,1)</f>
        <v>38749</v>
      </c>
      <c r="BD41" s="2">
        <v>46.765000000000001</v>
      </c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8">
        <f>DATE(2003,11,1)</f>
        <v>37926</v>
      </c>
      <c r="BR41" s="2">
        <v>5.7</v>
      </c>
      <c r="BS41" s="8">
        <f>DATE(2003,11,1)</f>
        <v>37926</v>
      </c>
      <c r="BT41" s="2">
        <v>74.742000000000004</v>
      </c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8">
        <f>DATE(2012,1,1)</f>
        <v>40909</v>
      </c>
      <c r="CH41" s="2">
        <v>5.2</v>
      </c>
      <c r="CI41" s="8">
        <f>DATE(2012,1,1)</f>
        <v>40909</v>
      </c>
      <c r="CJ41" s="2">
        <v>65.885999999999996</v>
      </c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</row>
    <row r="42" spans="1:264">
      <c r="A42" s="8">
        <f>DATE(2009,7,17)</f>
        <v>40011</v>
      </c>
      <c r="B42" s="2">
        <v>9.34</v>
      </c>
      <c r="C42" s="8">
        <f>DATE(2009,7,17)</f>
        <v>40011</v>
      </c>
      <c r="D42" s="2">
        <v>55.813000000000002</v>
      </c>
      <c r="E42" s="8">
        <f>DATE(2015,7,30)</f>
        <v>42215</v>
      </c>
      <c r="F42" s="2">
        <v>3.64</v>
      </c>
      <c r="G42" s="8">
        <f>DATE(2015,7,30)</f>
        <v>42215</v>
      </c>
      <c r="H42" s="2">
        <v>68.793000000000006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8">
        <f>DATE(2011,2,1)</f>
        <v>40575</v>
      </c>
      <c r="Z42" s="2">
        <v>7.2</v>
      </c>
      <c r="AA42" s="8">
        <f>DATE(2011,2,1)</f>
        <v>40575</v>
      </c>
      <c r="AB42" s="2">
        <v>55.935000000000002</v>
      </c>
      <c r="AC42" s="2"/>
      <c r="AD42" s="2"/>
      <c r="AE42" s="2"/>
      <c r="AF42" s="2"/>
      <c r="AG42" s="8">
        <f>DATE(2004,6,1)</f>
        <v>38139</v>
      </c>
      <c r="AH42" s="2">
        <v>5.6</v>
      </c>
      <c r="AI42" s="8">
        <f>DATE(2004,6,1)</f>
        <v>38139</v>
      </c>
      <c r="AJ42" s="2">
        <v>81.322000000000003</v>
      </c>
      <c r="AK42" s="8">
        <f>DATE(2003,9,1)</f>
        <v>37865</v>
      </c>
      <c r="AL42" s="2">
        <v>5.0999999999999996</v>
      </c>
      <c r="AM42" s="8">
        <f>DATE(2003,9,1)</f>
        <v>37865</v>
      </c>
      <c r="AN42" s="2">
        <v>93.332999999999998</v>
      </c>
      <c r="AO42" s="8">
        <f>DATE(2011,5,1)</f>
        <v>40664</v>
      </c>
      <c r="AP42" s="2">
        <v>6</v>
      </c>
      <c r="AQ42" s="8">
        <f>DATE(2011,5,1)</f>
        <v>40664</v>
      </c>
      <c r="AR42" s="2">
        <v>93.238</v>
      </c>
      <c r="AS42" s="2"/>
      <c r="AT42" s="2"/>
      <c r="AU42" s="2"/>
      <c r="AV42" s="2"/>
      <c r="AW42" s="2"/>
      <c r="AX42" s="2"/>
      <c r="AY42" s="2"/>
      <c r="AZ42" s="2"/>
      <c r="BA42" s="8">
        <f>DATE(2006,3,1)</f>
        <v>38777</v>
      </c>
      <c r="BB42" s="2">
        <v>11.31</v>
      </c>
      <c r="BC42" s="8">
        <f>DATE(2006,3,1)</f>
        <v>38777</v>
      </c>
      <c r="BD42" s="2">
        <v>46.784999999999997</v>
      </c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8">
        <f>DATE(2003,12,1)</f>
        <v>37956</v>
      </c>
      <c r="BR42" s="2">
        <v>5.4</v>
      </c>
      <c r="BS42" s="8">
        <f>DATE(2003,12,1)</f>
        <v>37956</v>
      </c>
      <c r="BT42" s="2">
        <v>75.042000000000002</v>
      </c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8">
        <f>DATE(2012,2,1)</f>
        <v>40940</v>
      </c>
      <c r="CH42" s="2">
        <v>5.2</v>
      </c>
      <c r="CI42" s="8">
        <f>DATE(2012,2,1)</f>
        <v>40940</v>
      </c>
      <c r="CJ42" s="2">
        <v>65.885999999999996</v>
      </c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</row>
    <row r="43" spans="1:264">
      <c r="A43" s="8">
        <f>DATE(2009,8,26)</f>
        <v>40051</v>
      </c>
      <c r="B43" s="2">
        <v>9.32</v>
      </c>
      <c r="C43" s="8">
        <f>DATE(2009,8,26)</f>
        <v>40051</v>
      </c>
      <c r="D43" s="2">
        <v>55.832999999999998</v>
      </c>
      <c r="E43" s="8">
        <f>DATE(2015,9,2)</f>
        <v>42249</v>
      </c>
      <c r="F43" s="2">
        <v>3.76</v>
      </c>
      <c r="G43" s="8">
        <f>DATE(2015,9,2)</f>
        <v>42249</v>
      </c>
      <c r="H43" s="2">
        <v>68.673000000000002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8">
        <f>DATE(2011,4,1)</f>
        <v>40634</v>
      </c>
      <c r="Z43" s="2">
        <v>7.4</v>
      </c>
      <c r="AA43" s="8">
        <f>DATE(2011,4,1)</f>
        <v>40634</v>
      </c>
      <c r="AB43" s="2">
        <v>55.734999999999999</v>
      </c>
      <c r="AC43" s="2"/>
      <c r="AD43" s="2"/>
      <c r="AE43" s="2"/>
      <c r="AF43" s="2"/>
      <c r="AG43" s="8">
        <f>DATE(2004,7,1)</f>
        <v>38169</v>
      </c>
      <c r="AH43" s="2">
        <v>5.3</v>
      </c>
      <c r="AI43" s="8">
        <f>DATE(2004,7,1)</f>
        <v>38169</v>
      </c>
      <c r="AJ43" s="2">
        <v>81.622</v>
      </c>
      <c r="AK43" s="8">
        <f>DATE(2003,10,1)</f>
        <v>37895</v>
      </c>
      <c r="AL43" s="2">
        <v>5.3</v>
      </c>
      <c r="AM43" s="8">
        <f>DATE(2003,10,1)</f>
        <v>37895</v>
      </c>
      <c r="AN43" s="2">
        <v>93.132999999999996</v>
      </c>
      <c r="AO43" s="8">
        <f>DATE(2011,6,1)</f>
        <v>40695</v>
      </c>
      <c r="AP43" s="2">
        <v>5.8</v>
      </c>
      <c r="AQ43" s="8">
        <f>DATE(2011,6,1)</f>
        <v>40695</v>
      </c>
      <c r="AR43" s="2">
        <v>93.438000000000002</v>
      </c>
      <c r="AS43" s="2"/>
      <c r="AT43" s="2"/>
      <c r="AU43" s="2"/>
      <c r="AV43" s="2"/>
      <c r="AW43" s="2"/>
      <c r="AX43" s="2"/>
      <c r="AY43" s="2"/>
      <c r="AZ43" s="2"/>
      <c r="BA43" s="8">
        <f>DATE(2006,4,1)</f>
        <v>38808</v>
      </c>
      <c r="BB43" s="2">
        <v>11.28</v>
      </c>
      <c r="BC43" s="8">
        <f>DATE(2006,4,1)</f>
        <v>38808</v>
      </c>
      <c r="BD43" s="2">
        <v>46.814999999999998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8">
        <f>DATE(2004,2,1)</f>
        <v>38018</v>
      </c>
      <c r="BR43" s="2">
        <v>5.5</v>
      </c>
      <c r="BS43" s="8">
        <f>DATE(2004,2,1)</f>
        <v>38018</v>
      </c>
      <c r="BT43" s="2">
        <v>74.941999999999993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8">
        <f>DATE(2012,3,1)</f>
        <v>40969</v>
      </c>
      <c r="CH43" s="2">
        <v>5.8</v>
      </c>
      <c r="CI43" s="8">
        <f>DATE(2012,3,1)</f>
        <v>40969</v>
      </c>
      <c r="CJ43" s="2">
        <v>65.286000000000001</v>
      </c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</row>
    <row r="44" spans="1:264">
      <c r="A44" s="8">
        <f>DATE(2009,9,28)</f>
        <v>40084</v>
      </c>
      <c r="B44" s="2">
        <v>9.5299999999999994</v>
      </c>
      <c r="C44" s="8">
        <f>DATE(2009,9,28)</f>
        <v>40084</v>
      </c>
      <c r="D44" s="2">
        <v>55.622999999999998</v>
      </c>
      <c r="E44" s="8">
        <f>DATE(2015,10,13)</f>
        <v>42290</v>
      </c>
      <c r="F44" s="2">
        <v>3.1</v>
      </c>
      <c r="G44" s="8">
        <f>DATE(2015,10,13)</f>
        <v>42290</v>
      </c>
      <c r="H44" s="2">
        <v>69.332999999999998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8">
        <f>DATE(2011,5,1)</f>
        <v>40664</v>
      </c>
      <c r="Z44" s="2">
        <v>7.6</v>
      </c>
      <c r="AA44" s="8">
        <f>DATE(2011,5,1)</f>
        <v>40664</v>
      </c>
      <c r="AB44" s="2">
        <v>55.534999999999997</v>
      </c>
      <c r="AC44" s="2"/>
      <c r="AD44" s="2"/>
      <c r="AE44" s="2"/>
      <c r="AF44" s="2"/>
      <c r="AG44" s="8">
        <f>DATE(2004,9,1)</f>
        <v>38231</v>
      </c>
      <c r="AH44" s="2">
        <v>5</v>
      </c>
      <c r="AI44" s="8">
        <f>DATE(2004,9,1)</f>
        <v>38231</v>
      </c>
      <c r="AJ44" s="2">
        <v>81.921999999999997</v>
      </c>
      <c r="AK44" s="8">
        <f>DATE(2003,11,1)</f>
        <v>37926</v>
      </c>
      <c r="AL44" s="2">
        <v>5.5</v>
      </c>
      <c r="AM44" s="8">
        <f>DATE(2003,11,1)</f>
        <v>37926</v>
      </c>
      <c r="AN44" s="2">
        <v>92.933000000000007</v>
      </c>
      <c r="AO44" s="8">
        <f>DATE(2011,7,1)</f>
        <v>40725</v>
      </c>
      <c r="AP44" s="2">
        <v>5.3</v>
      </c>
      <c r="AQ44" s="8">
        <f>DATE(2011,7,1)</f>
        <v>40725</v>
      </c>
      <c r="AR44" s="2">
        <v>93.938000000000002</v>
      </c>
      <c r="AS44" s="2"/>
      <c r="AT44" s="2"/>
      <c r="AU44" s="2"/>
      <c r="AV44" s="2"/>
      <c r="AW44" s="2"/>
      <c r="AX44" s="2"/>
      <c r="AY44" s="2"/>
      <c r="AZ44" s="2"/>
      <c r="BA44" s="8">
        <f>DATE(2006,5,1)</f>
        <v>38838</v>
      </c>
      <c r="BB44" s="2">
        <v>11.28</v>
      </c>
      <c r="BC44" s="8">
        <f>DATE(2006,5,1)</f>
        <v>38838</v>
      </c>
      <c r="BD44" s="2">
        <v>46.814999999999998</v>
      </c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8">
        <f>DATE(2004,3,1)</f>
        <v>38047</v>
      </c>
      <c r="BR44" s="2">
        <v>5.8</v>
      </c>
      <c r="BS44" s="8">
        <f>DATE(2004,3,1)</f>
        <v>38047</v>
      </c>
      <c r="BT44" s="2">
        <v>74.641999999999996</v>
      </c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8">
        <f>DATE(2012,4,1)</f>
        <v>41000</v>
      </c>
      <c r="CH44" s="2">
        <v>5.25</v>
      </c>
      <c r="CI44" s="8">
        <f>DATE(2012,4,1)</f>
        <v>41000</v>
      </c>
      <c r="CJ44" s="2">
        <v>65.835999999999999</v>
      </c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</row>
    <row r="45" spans="1:264">
      <c r="A45" s="8">
        <f>DATE(2009,10,26)</f>
        <v>40112</v>
      </c>
      <c r="B45" s="2">
        <v>9.6199999999999992</v>
      </c>
      <c r="C45" s="8">
        <f>DATE(2009,10,26)</f>
        <v>40112</v>
      </c>
      <c r="D45" s="2">
        <v>55.533000000000001</v>
      </c>
      <c r="E45" s="8">
        <f>DATE(2015,11,9)</f>
        <v>42317</v>
      </c>
      <c r="F45" s="2">
        <v>3.43</v>
      </c>
      <c r="G45" s="8">
        <f>DATE(2015,11,9)</f>
        <v>42317</v>
      </c>
      <c r="H45" s="2">
        <v>69.003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8">
        <f>DATE(2011,6,1)</f>
        <v>40695</v>
      </c>
      <c r="Z45" s="2">
        <v>7.2</v>
      </c>
      <c r="AA45" s="8">
        <f>DATE(2011,6,1)</f>
        <v>40695</v>
      </c>
      <c r="AB45" s="2">
        <v>55.935000000000002</v>
      </c>
      <c r="AC45" s="2"/>
      <c r="AD45" s="2"/>
      <c r="AE45" s="2"/>
      <c r="AF45" s="2"/>
      <c r="AG45" s="8">
        <f>DATE(2004,10,1)</f>
        <v>38261</v>
      </c>
      <c r="AH45" s="2">
        <v>5.2</v>
      </c>
      <c r="AI45" s="8">
        <f>DATE(2004,10,1)</f>
        <v>38261</v>
      </c>
      <c r="AJ45" s="2">
        <v>81.721999999999994</v>
      </c>
      <c r="AK45" s="8">
        <f>DATE(2003,12,1)</f>
        <v>37956</v>
      </c>
      <c r="AL45" s="2">
        <v>5.5</v>
      </c>
      <c r="AM45" s="8">
        <f>DATE(2003,12,1)</f>
        <v>37956</v>
      </c>
      <c r="AN45" s="2">
        <v>92.933000000000007</v>
      </c>
      <c r="AO45" s="8">
        <f>DATE(2011,8,1)</f>
        <v>40756</v>
      </c>
      <c r="AP45" s="2">
        <v>5.35</v>
      </c>
      <c r="AQ45" s="8">
        <f>DATE(2011,8,1)</f>
        <v>40756</v>
      </c>
      <c r="AR45" s="2">
        <v>93.888000000000005</v>
      </c>
      <c r="AS45" s="2"/>
      <c r="AT45" s="2"/>
      <c r="AU45" s="2"/>
      <c r="AV45" s="2"/>
      <c r="AW45" s="2"/>
      <c r="AX45" s="2"/>
      <c r="AY45" s="2"/>
      <c r="AZ45" s="2"/>
      <c r="BA45" s="8">
        <f>DATE(2006,6,1)</f>
        <v>38869</v>
      </c>
      <c r="BB45" s="2">
        <v>11.15</v>
      </c>
      <c r="BC45" s="8">
        <f>DATE(2006,6,1)</f>
        <v>38869</v>
      </c>
      <c r="BD45" s="2">
        <v>46.945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8">
        <f>DATE(2004,6,1)</f>
        <v>38139</v>
      </c>
      <c r="BR45" s="2">
        <v>6</v>
      </c>
      <c r="BS45" s="8">
        <f>DATE(2004,6,1)</f>
        <v>38139</v>
      </c>
      <c r="BT45" s="2">
        <v>74.441999999999993</v>
      </c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8">
        <f>DATE(2012,5,1)</f>
        <v>41030</v>
      </c>
      <c r="CH45" s="2">
        <v>5.6</v>
      </c>
      <c r="CI45" s="8">
        <f>DATE(2012,5,1)</f>
        <v>41030</v>
      </c>
      <c r="CJ45" s="2">
        <v>65.486000000000004</v>
      </c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</row>
    <row r="46" spans="1:264">
      <c r="A46" s="8">
        <f>DATE(2009,11,30)</f>
        <v>40147</v>
      </c>
      <c r="B46" s="2">
        <v>9.64</v>
      </c>
      <c r="C46" s="8">
        <f>DATE(2009,11,30)</f>
        <v>40147</v>
      </c>
      <c r="D46" s="2">
        <v>55.512999999999998</v>
      </c>
      <c r="E46" s="8">
        <f>DATE(2015,12,17)</f>
        <v>42355</v>
      </c>
      <c r="F46" s="2">
        <v>3.9</v>
      </c>
      <c r="G46" s="8">
        <f>DATE(2015,12,17)</f>
        <v>42355</v>
      </c>
      <c r="H46" s="2">
        <v>68.533000000000001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8">
        <f>DATE(2011,7,1)</f>
        <v>40725</v>
      </c>
      <c r="Z46" s="2">
        <v>6.9</v>
      </c>
      <c r="AA46" s="8">
        <f>DATE(2011,7,1)</f>
        <v>40725</v>
      </c>
      <c r="AB46" s="2">
        <v>56.234999999999999</v>
      </c>
      <c r="AC46" s="2"/>
      <c r="AD46" s="2"/>
      <c r="AE46" s="2"/>
      <c r="AF46" s="2"/>
      <c r="AG46" s="8">
        <f>DATE(2004,11,1)</f>
        <v>38292</v>
      </c>
      <c r="AH46" s="2">
        <v>5.4</v>
      </c>
      <c r="AI46" s="8">
        <f>DATE(2004,11,1)</f>
        <v>38292</v>
      </c>
      <c r="AJ46" s="2">
        <v>81.522000000000006</v>
      </c>
      <c r="AK46" s="8">
        <f>DATE(2004,1,1)</f>
        <v>37987</v>
      </c>
      <c r="AL46" s="2">
        <v>5.5</v>
      </c>
      <c r="AM46" s="8">
        <f>DATE(2004,1,1)</f>
        <v>37987</v>
      </c>
      <c r="AN46" s="2">
        <v>92.933000000000007</v>
      </c>
      <c r="AO46" s="8">
        <f>DATE(2011,9,1)</f>
        <v>40787</v>
      </c>
      <c r="AP46" s="2">
        <v>5.4</v>
      </c>
      <c r="AQ46" s="8">
        <f>DATE(2011,9,1)</f>
        <v>40787</v>
      </c>
      <c r="AR46" s="2">
        <v>93.837999999999994</v>
      </c>
      <c r="AS46" s="2"/>
      <c r="AT46" s="2"/>
      <c r="AU46" s="2"/>
      <c r="AV46" s="2"/>
      <c r="AW46" s="2"/>
      <c r="AX46" s="2"/>
      <c r="AY46" s="2"/>
      <c r="AZ46" s="2"/>
      <c r="BA46" s="8">
        <f>DATE(2006,7,1)</f>
        <v>38899</v>
      </c>
      <c r="BB46" s="2">
        <v>11.02</v>
      </c>
      <c r="BC46" s="8">
        <f>DATE(2006,7,1)</f>
        <v>38899</v>
      </c>
      <c r="BD46" s="2">
        <v>47.075000000000003</v>
      </c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8">
        <f>DATE(2004,7,1)</f>
        <v>38169</v>
      </c>
      <c r="BR46" s="2">
        <v>5.7</v>
      </c>
      <c r="BS46" s="8">
        <f>DATE(2004,7,1)</f>
        <v>38169</v>
      </c>
      <c r="BT46" s="2">
        <v>74.742000000000004</v>
      </c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8">
        <f>DATE(2012,6,1)</f>
        <v>41061</v>
      </c>
      <c r="CH46" s="2">
        <v>5.2</v>
      </c>
      <c r="CI46" s="8">
        <f>DATE(2012,6,1)</f>
        <v>41061</v>
      </c>
      <c r="CJ46" s="2">
        <v>65.885999999999996</v>
      </c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</row>
    <row r="47" spans="1:264">
      <c r="A47" s="8">
        <f>DATE(2009,12,18)</f>
        <v>40165</v>
      </c>
      <c r="B47" s="2">
        <v>9.67</v>
      </c>
      <c r="C47" s="8">
        <f>DATE(2009,12,18)</f>
        <v>40165</v>
      </c>
      <c r="D47" s="2">
        <v>55.482999999999997</v>
      </c>
      <c r="E47" s="8">
        <f>DATE(2016,1,15)</f>
        <v>42384</v>
      </c>
      <c r="F47" s="2">
        <v>3.96</v>
      </c>
      <c r="G47" s="8">
        <f>DATE(2016,1,15)</f>
        <v>42384</v>
      </c>
      <c r="H47" s="2">
        <v>68.472999999999999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8">
        <f>DATE(2011,8,1)</f>
        <v>40756</v>
      </c>
      <c r="Z47" s="2">
        <v>6.9</v>
      </c>
      <c r="AA47" s="8">
        <f>DATE(2011,8,1)</f>
        <v>40756</v>
      </c>
      <c r="AB47" s="2">
        <v>56.234999999999999</v>
      </c>
      <c r="AC47" s="2"/>
      <c r="AD47" s="2"/>
      <c r="AE47" s="2"/>
      <c r="AF47" s="2"/>
      <c r="AG47" s="8">
        <f>DATE(2004,12,1)</f>
        <v>38322</v>
      </c>
      <c r="AH47" s="2">
        <v>5.6</v>
      </c>
      <c r="AI47" s="8">
        <f>DATE(2004,12,1)</f>
        <v>38322</v>
      </c>
      <c r="AJ47" s="2">
        <v>81.322000000000003</v>
      </c>
      <c r="AK47" s="8">
        <f>DATE(2004,2,1)</f>
        <v>38018</v>
      </c>
      <c r="AL47" s="2">
        <v>5.4</v>
      </c>
      <c r="AM47" s="8">
        <f>DATE(2004,2,1)</f>
        <v>38018</v>
      </c>
      <c r="AN47" s="2">
        <v>93.033000000000001</v>
      </c>
      <c r="AO47" s="8">
        <f>DATE(2011,10,1)</f>
        <v>40817</v>
      </c>
      <c r="AP47" s="2">
        <v>5.45</v>
      </c>
      <c r="AQ47" s="8">
        <f>DATE(2011,10,1)</f>
        <v>40817</v>
      </c>
      <c r="AR47" s="2">
        <v>93.787999999999997</v>
      </c>
      <c r="AS47" s="2"/>
      <c r="AT47" s="2"/>
      <c r="AU47" s="2"/>
      <c r="AV47" s="2"/>
      <c r="AW47" s="2"/>
      <c r="AX47" s="2"/>
      <c r="AY47" s="2"/>
      <c r="AZ47" s="2"/>
      <c r="BA47" s="8">
        <f>DATE(2006,8,1)</f>
        <v>38930</v>
      </c>
      <c r="BB47" s="2">
        <v>10.85</v>
      </c>
      <c r="BC47" s="8">
        <f>DATE(2006,8,1)</f>
        <v>38930</v>
      </c>
      <c r="BD47" s="2">
        <v>47.244999999999997</v>
      </c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8">
        <f>DATE(2004,8,1)</f>
        <v>38200</v>
      </c>
      <c r="BR47" s="2">
        <v>5.6</v>
      </c>
      <c r="BS47" s="8">
        <f>DATE(2004,8,1)</f>
        <v>38200</v>
      </c>
      <c r="BT47" s="2">
        <v>74.841999999999999</v>
      </c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8">
        <f>DATE(2012,7,1)</f>
        <v>41091</v>
      </c>
      <c r="CH47" s="2">
        <v>5.15</v>
      </c>
      <c r="CI47" s="8">
        <f>DATE(2012,7,1)</f>
        <v>41091</v>
      </c>
      <c r="CJ47" s="2">
        <v>65.936000000000007</v>
      </c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</row>
    <row r="48" spans="1:264">
      <c r="A48" s="8">
        <f>DATE(2010,1,20)</f>
        <v>40198</v>
      </c>
      <c r="B48" s="2">
        <v>9.61</v>
      </c>
      <c r="C48" s="8">
        <f>DATE(2010,1,20)</f>
        <v>40198</v>
      </c>
      <c r="D48" s="2">
        <v>55.542999999999999</v>
      </c>
      <c r="E48" s="8">
        <f>DATE(2016,2,10)</f>
        <v>42410</v>
      </c>
      <c r="F48" s="2">
        <v>3.66</v>
      </c>
      <c r="G48" s="8">
        <f>DATE(2016,2,10)</f>
        <v>42410</v>
      </c>
      <c r="H48" s="2">
        <v>68.772999999999996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8">
        <f>DATE(2011,9,1)</f>
        <v>40787</v>
      </c>
      <c r="Z48" s="2">
        <v>6.7</v>
      </c>
      <c r="AA48" s="8">
        <f>DATE(2011,9,1)</f>
        <v>40787</v>
      </c>
      <c r="AB48" s="2">
        <v>56.435000000000002</v>
      </c>
      <c r="AC48" s="2"/>
      <c r="AD48" s="2"/>
      <c r="AE48" s="2"/>
      <c r="AF48" s="2"/>
      <c r="AG48" s="8">
        <f>DATE(2005,1,1)</f>
        <v>38353</v>
      </c>
      <c r="AH48" s="2">
        <v>5.5</v>
      </c>
      <c r="AI48" s="8">
        <f>DATE(2005,1,1)</f>
        <v>38353</v>
      </c>
      <c r="AJ48" s="2">
        <v>81.421999999999997</v>
      </c>
      <c r="AK48" s="8">
        <f>DATE(2004,3,1)</f>
        <v>38047</v>
      </c>
      <c r="AL48" s="2">
        <v>5.6</v>
      </c>
      <c r="AM48" s="8">
        <f>DATE(2004,3,1)</f>
        <v>38047</v>
      </c>
      <c r="AN48" s="2">
        <v>92.832999999999998</v>
      </c>
      <c r="AO48" s="8">
        <f>DATE(2011,11,1)</f>
        <v>40848</v>
      </c>
      <c r="AP48" s="2">
        <v>5.6</v>
      </c>
      <c r="AQ48" s="8">
        <f>DATE(2011,11,1)</f>
        <v>40848</v>
      </c>
      <c r="AR48" s="2">
        <v>93.638000000000005</v>
      </c>
      <c r="AS48" s="2"/>
      <c r="AT48" s="2"/>
      <c r="AU48" s="2"/>
      <c r="AV48" s="2"/>
      <c r="AW48" s="2"/>
      <c r="AX48" s="2"/>
      <c r="AY48" s="2"/>
      <c r="AZ48" s="2"/>
      <c r="BA48" s="8">
        <f>DATE(2006,9,1)</f>
        <v>38961</v>
      </c>
      <c r="BB48" s="2">
        <v>10.8</v>
      </c>
      <c r="BC48" s="8">
        <f>DATE(2006,9,1)</f>
        <v>38961</v>
      </c>
      <c r="BD48" s="2">
        <v>47.295000000000002</v>
      </c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8">
        <f>DATE(2004,9,1)</f>
        <v>38231</v>
      </c>
      <c r="BR48" s="2">
        <v>5.6</v>
      </c>
      <c r="BS48" s="8">
        <f>DATE(2004,9,1)</f>
        <v>38231</v>
      </c>
      <c r="BT48" s="2">
        <v>74.841999999999999</v>
      </c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8">
        <f>DATE(2012,8,1)</f>
        <v>41122</v>
      </c>
      <c r="CH48" s="2">
        <v>5.2</v>
      </c>
      <c r="CI48" s="8">
        <f>DATE(2012,8,1)</f>
        <v>41122</v>
      </c>
      <c r="CJ48" s="2">
        <v>65.885999999999996</v>
      </c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</row>
    <row r="49" spans="1:264">
      <c r="A49" s="8">
        <f>DATE(2010,2,24)</f>
        <v>40233</v>
      </c>
      <c r="B49" s="2">
        <v>9.7100000000000009</v>
      </c>
      <c r="C49" s="8">
        <f>DATE(2010,2,24)</f>
        <v>40233</v>
      </c>
      <c r="D49" s="2">
        <v>55.442999999999998</v>
      </c>
      <c r="E49" s="8">
        <f>DATE(2016,3,9)</f>
        <v>42438</v>
      </c>
      <c r="F49" s="2">
        <v>3.24</v>
      </c>
      <c r="G49" s="8">
        <f>DATE(2016,3,9)</f>
        <v>42438</v>
      </c>
      <c r="H49" s="2">
        <v>69.192999999999998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8">
        <f>DATE(2011,10,1)</f>
        <v>40817</v>
      </c>
      <c r="Z49" s="2">
        <v>7.2</v>
      </c>
      <c r="AA49" s="8">
        <f>DATE(2011,10,1)</f>
        <v>40817</v>
      </c>
      <c r="AB49" s="2">
        <v>55.935000000000002</v>
      </c>
      <c r="AC49" s="2"/>
      <c r="AD49" s="2"/>
      <c r="AE49" s="2"/>
      <c r="AF49" s="2"/>
      <c r="AG49" s="8">
        <f>DATE(2005,2,1)</f>
        <v>38384</v>
      </c>
      <c r="AH49" s="2">
        <v>5.7</v>
      </c>
      <c r="AI49" s="8">
        <f>DATE(2005,2,1)</f>
        <v>38384</v>
      </c>
      <c r="AJ49" s="2">
        <v>81.221999999999994</v>
      </c>
      <c r="AK49" s="8">
        <f>DATE(2004,5,1)</f>
        <v>38108</v>
      </c>
      <c r="AL49" s="2">
        <v>5.3</v>
      </c>
      <c r="AM49" s="8">
        <f>DATE(2004,5,1)</f>
        <v>38108</v>
      </c>
      <c r="AN49" s="2">
        <v>93.132999999999996</v>
      </c>
      <c r="AO49" s="8">
        <f>DATE(2011,12,1)</f>
        <v>40878</v>
      </c>
      <c r="AP49" s="2">
        <v>5.5</v>
      </c>
      <c r="AQ49" s="8">
        <f>DATE(2011,12,1)</f>
        <v>40878</v>
      </c>
      <c r="AR49" s="2">
        <v>93.738</v>
      </c>
      <c r="AS49" s="2"/>
      <c r="AT49" s="2"/>
      <c r="AU49" s="2"/>
      <c r="AV49" s="2"/>
      <c r="AW49" s="2"/>
      <c r="AX49" s="2"/>
      <c r="AY49" s="2"/>
      <c r="AZ49" s="2"/>
      <c r="BA49" s="8">
        <f>DATE(2006,10,1)</f>
        <v>38991</v>
      </c>
      <c r="BB49" s="2">
        <v>10.78</v>
      </c>
      <c r="BC49" s="8">
        <f>DATE(2006,10,1)</f>
        <v>38991</v>
      </c>
      <c r="BD49" s="2">
        <v>47.314999999999998</v>
      </c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8">
        <f>DATE(2004,10,1)</f>
        <v>38261</v>
      </c>
      <c r="BR49" s="2">
        <v>5.8</v>
      </c>
      <c r="BS49" s="8">
        <f>DATE(2004,10,1)</f>
        <v>38261</v>
      </c>
      <c r="BT49" s="2">
        <v>74.641999999999996</v>
      </c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8">
        <f>DATE(2012,9,1)</f>
        <v>41153</v>
      </c>
      <c r="CH49" s="2">
        <v>5.2</v>
      </c>
      <c r="CI49" s="8">
        <f>DATE(2012,9,1)</f>
        <v>41153</v>
      </c>
      <c r="CJ49" s="2">
        <v>65.885999999999996</v>
      </c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</row>
    <row r="50" spans="1:264">
      <c r="A50" s="8">
        <f>DATE(2010,3,24)</f>
        <v>40261</v>
      </c>
      <c r="B50" s="2">
        <v>9.6199999999999992</v>
      </c>
      <c r="C50" s="8">
        <f>DATE(2010,3,24)</f>
        <v>40261</v>
      </c>
      <c r="D50" s="2">
        <v>55.533000000000001</v>
      </c>
      <c r="E50" s="8">
        <f>DATE(2016,4,7)</f>
        <v>42467</v>
      </c>
      <c r="F50" s="2">
        <v>3.71</v>
      </c>
      <c r="G50" s="8">
        <f>DATE(2016,4,7)</f>
        <v>42467</v>
      </c>
      <c r="H50" s="2">
        <v>68.722999999999999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8">
        <f>DATE(2011,11,1)</f>
        <v>40848</v>
      </c>
      <c r="Z50" s="2">
        <v>7</v>
      </c>
      <c r="AA50" s="8">
        <f>DATE(2011,11,1)</f>
        <v>40848</v>
      </c>
      <c r="AB50" s="2">
        <v>56.134999999999998</v>
      </c>
      <c r="AC50" s="2"/>
      <c r="AD50" s="2"/>
      <c r="AE50" s="2"/>
      <c r="AF50" s="2"/>
      <c r="AG50" s="8">
        <f>DATE(2005,3,1)</f>
        <v>38412</v>
      </c>
      <c r="AH50" s="2">
        <v>6.1</v>
      </c>
      <c r="AI50" s="8">
        <f>DATE(2005,3,1)</f>
        <v>38412</v>
      </c>
      <c r="AJ50" s="2">
        <v>80.822000000000003</v>
      </c>
      <c r="AK50" s="8">
        <f>DATE(2004,6,1)</f>
        <v>38139</v>
      </c>
      <c r="AL50" s="2">
        <v>5.0999999999999996</v>
      </c>
      <c r="AM50" s="8">
        <f>DATE(2004,6,1)</f>
        <v>38139</v>
      </c>
      <c r="AN50" s="2">
        <v>93.332999999999998</v>
      </c>
      <c r="AO50" s="8">
        <f>DATE(2012,1,1)</f>
        <v>40909</v>
      </c>
      <c r="AP50" s="2">
        <v>6.1</v>
      </c>
      <c r="AQ50" s="8">
        <f>DATE(2012,1,1)</f>
        <v>40909</v>
      </c>
      <c r="AR50" s="2">
        <v>93.138000000000005</v>
      </c>
      <c r="AS50" s="2"/>
      <c r="AT50" s="2"/>
      <c r="AU50" s="2"/>
      <c r="AV50" s="2"/>
      <c r="AW50" s="2"/>
      <c r="AX50" s="2"/>
      <c r="AY50" s="2"/>
      <c r="AZ50" s="2"/>
      <c r="BA50" s="8">
        <f>DATE(2006,11,1)</f>
        <v>39022</v>
      </c>
      <c r="BB50" s="2">
        <v>10.17</v>
      </c>
      <c r="BC50" s="8">
        <f>DATE(2006,11,1)</f>
        <v>39022</v>
      </c>
      <c r="BD50" s="2">
        <v>47.924999999999997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8">
        <f>DATE(2004,11,1)</f>
        <v>38292</v>
      </c>
      <c r="BR50" s="2">
        <v>5.8</v>
      </c>
      <c r="BS50" s="8">
        <f>DATE(2004,11,1)</f>
        <v>38292</v>
      </c>
      <c r="BT50" s="2">
        <v>74.641999999999996</v>
      </c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8">
        <f>DATE(2012,10,1)</f>
        <v>41183</v>
      </c>
      <c r="CH50" s="2">
        <v>5.5</v>
      </c>
      <c r="CI50" s="8">
        <f>DATE(2012,10,1)</f>
        <v>41183</v>
      </c>
      <c r="CJ50" s="2">
        <v>65.585999999999999</v>
      </c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</row>
    <row r="51" spans="1:264">
      <c r="A51" s="8">
        <f>DATE(2010,4,16)</f>
        <v>40284</v>
      </c>
      <c r="B51" s="2">
        <v>9.6999999999999993</v>
      </c>
      <c r="C51" s="8">
        <f>DATE(2010,4,16)</f>
        <v>40284</v>
      </c>
      <c r="D51" s="2">
        <v>55.453000000000003</v>
      </c>
      <c r="E51" s="8">
        <f>DATE(2016,5,6)</f>
        <v>42496</v>
      </c>
      <c r="F51" s="2">
        <v>3.88</v>
      </c>
      <c r="G51" s="8">
        <f>DATE(2016,5,6)</f>
        <v>42496</v>
      </c>
      <c r="H51" s="2">
        <v>68.552999999999997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8">
        <f>DATE(2011,12,1)</f>
        <v>40878</v>
      </c>
      <c r="Z51" s="2">
        <v>7</v>
      </c>
      <c r="AA51" s="8">
        <f>DATE(2011,12,1)</f>
        <v>40878</v>
      </c>
      <c r="AB51" s="2">
        <v>56.134999999999998</v>
      </c>
      <c r="AC51" s="2"/>
      <c r="AD51" s="2"/>
      <c r="AE51" s="2"/>
      <c r="AF51" s="2"/>
      <c r="AG51" s="8">
        <f>DATE(2005,5,1)</f>
        <v>38473</v>
      </c>
      <c r="AH51" s="2">
        <v>6</v>
      </c>
      <c r="AI51" s="8">
        <f>DATE(2005,5,1)</f>
        <v>38473</v>
      </c>
      <c r="AJ51" s="2">
        <v>80.921999999999997</v>
      </c>
      <c r="AK51" s="8">
        <f>DATE(2004,8,1)</f>
        <v>38200</v>
      </c>
      <c r="AL51" s="2">
        <v>5</v>
      </c>
      <c r="AM51" s="8">
        <f>DATE(2004,8,1)</f>
        <v>38200</v>
      </c>
      <c r="AN51" s="2">
        <v>93.433000000000007</v>
      </c>
      <c r="AO51" s="8">
        <f>DATE(2012,2,1)</f>
        <v>40940</v>
      </c>
      <c r="AP51" s="2">
        <v>6.3</v>
      </c>
      <c r="AQ51" s="8">
        <f>DATE(2012,2,1)</f>
        <v>40940</v>
      </c>
      <c r="AR51" s="2">
        <v>92.938000000000002</v>
      </c>
      <c r="AS51" s="2"/>
      <c r="AT51" s="2"/>
      <c r="AU51" s="2"/>
      <c r="AV51" s="2"/>
      <c r="AW51" s="2"/>
      <c r="AX51" s="2"/>
      <c r="AY51" s="2"/>
      <c r="AZ51" s="2"/>
      <c r="BA51" s="8">
        <f>DATE(2006,12,1)</f>
        <v>39052</v>
      </c>
      <c r="BB51" s="2">
        <v>11.01</v>
      </c>
      <c r="BC51" s="8">
        <f>DATE(2006,12,1)</f>
        <v>39052</v>
      </c>
      <c r="BD51" s="2">
        <v>47.085000000000001</v>
      </c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8">
        <f>DATE(2004,12,1)</f>
        <v>38322</v>
      </c>
      <c r="BR51" s="2">
        <v>5.7</v>
      </c>
      <c r="BS51" s="8">
        <f>DATE(2004,12,1)</f>
        <v>38322</v>
      </c>
      <c r="BT51" s="2">
        <v>74.742000000000004</v>
      </c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8">
        <f>DATE(2012,11,1)</f>
        <v>41214</v>
      </c>
      <c r="CH51" s="2">
        <v>5.3</v>
      </c>
      <c r="CI51" s="8">
        <f>DATE(2012,11,1)</f>
        <v>41214</v>
      </c>
      <c r="CJ51" s="2">
        <v>65.786000000000001</v>
      </c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</row>
    <row r="52" spans="1:264">
      <c r="A52" s="8">
        <f>DATE(2010,5,20)</f>
        <v>40318</v>
      </c>
      <c r="B52" s="2">
        <v>9.7200000000000006</v>
      </c>
      <c r="C52" s="8">
        <f>DATE(2010,5,20)</f>
        <v>40318</v>
      </c>
      <c r="D52" s="2">
        <v>55.433</v>
      </c>
      <c r="E52" s="8">
        <f>DATE(2016,6,10)</f>
        <v>42531</v>
      </c>
      <c r="F52" s="2">
        <v>3.9</v>
      </c>
      <c r="G52" s="8">
        <f>DATE(2016,6,10)</f>
        <v>42531</v>
      </c>
      <c r="H52" s="2">
        <v>68.533000000000001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8">
        <f>DATE(2012,1,1)</f>
        <v>40909</v>
      </c>
      <c r="Z52" s="2">
        <v>7.5</v>
      </c>
      <c r="AA52" s="8">
        <f>DATE(2012,1,1)</f>
        <v>40909</v>
      </c>
      <c r="AB52" s="2">
        <v>55.634999999999998</v>
      </c>
      <c r="AC52" s="2"/>
      <c r="AD52" s="2"/>
      <c r="AE52" s="2"/>
      <c r="AF52" s="2"/>
      <c r="AG52" s="8">
        <f>DATE(2005,6,1)</f>
        <v>38504</v>
      </c>
      <c r="AH52" s="2">
        <v>6</v>
      </c>
      <c r="AI52" s="8">
        <f>DATE(2005,6,1)</f>
        <v>38504</v>
      </c>
      <c r="AJ52" s="2">
        <v>80.921999999999997</v>
      </c>
      <c r="AK52" s="8">
        <f>DATE(2004,9,1)</f>
        <v>38231</v>
      </c>
      <c r="AL52" s="2">
        <v>5</v>
      </c>
      <c r="AM52" s="8">
        <f>DATE(2004,9,1)</f>
        <v>38231</v>
      </c>
      <c r="AN52" s="2">
        <v>93.433000000000007</v>
      </c>
      <c r="AO52" s="8">
        <f>DATE(2012,3,1)</f>
        <v>40969</v>
      </c>
      <c r="AP52" s="2">
        <v>6.4</v>
      </c>
      <c r="AQ52" s="8">
        <f>DATE(2012,3,1)</f>
        <v>40969</v>
      </c>
      <c r="AR52" s="2">
        <v>92.837999999999994</v>
      </c>
      <c r="AS52" s="2"/>
      <c r="AT52" s="2"/>
      <c r="AU52" s="2"/>
      <c r="AV52" s="2"/>
      <c r="AW52" s="2"/>
      <c r="AX52" s="2"/>
      <c r="AY52" s="2"/>
      <c r="AZ52" s="2"/>
      <c r="BA52" s="8">
        <f>DATE(2007,1,1)</f>
        <v>39083</v>
      </c>
      <c r="BB52" s="2">
        <v>11.13</v>
      </c>
      <c r="BC52" s="8">
        <f>DATE(2007,1,1)</f>
        <v>39083</v>
      </c>
      <c r="BD52" s="2">
        <v>46.965000000000003</v>
      </c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8">
        <f>DATE(2005,1,1)</f>
        <v>38353</v>
      </c>
      <c r="BR52" s="2">
        <v>5.6</v>
      </c>
      <c r="BS52" s="8">
        <f>DATE(2005,1,1)</f>
        <v>38353</v>
      </c>
      <c r="BT52" s="2">
        <v>74.841999999999999</v>
      </c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8">
        <f>DATE(2012,12,1)</f>
        <v>41244</v>
      </c>
      <c r="CH52" s="2">
        <v>5</v>
      </c>
      <c r="CI52" s="8">
        <f>DATE(2012,12,1)</f>
        <v>41244</v>
      </c>
      <c r="CJ52" s="2">
        <v>66.085999999999999</v>
      </c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</row>
    <row r="53" spans="1:264">
      <c r="A53" s="8">
        <f>DATE(2010,6,28)</f>
        <v>40357</v>
      </c>
      <c r="B53" s="2">
        <v>9.52</v>
      </c>
      <c r="C53" s="8">
        <f>DATE(2010,6,28)</f>
        <v>40357</v>
      </c>
      <c r="D53" s="2">
        <v>55.633000000000003</v>
      </c>
      <c r="E53" s="8">
        <f>DATE(2016,7,8)</f>
        <v>42559</v>
      </c>
      <c r="F53" s="2">
        <v>3.45</v>
      </c>
      <c r="G53" s="8">
        <f>DATE(2016,7,8)</f>
        <v>42559</v>
      </c>
      <c r="H53" s="2">
        <v>68.983000000000004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8">
        <f>DATE(2012,2,1)</f>
        <v>40940</v>
      </c>
      <c r="Z53" s="2">
        <v>7.15</v>
      </c>
      <c r="AA53" s="8">
        <f>DATE(2012,2,1)</f>
        <v>40940</v>
      </c>
      <c r="AB53" s="2">
        <v>55.984999999999999</v>
      </c>
      <c r="AC53" s="2"/>
      <c r="AD53" s="2"/>
      <c r="AE53" s="2"/>
      <c r="AF53" s="2"/>
      <c r="AG53" s="8">
        <f>DATE(2005,7,1)</f>
        <v>38534</v>
      </c>
      <c r="AH53" s="2">
        <v>5.7</v>
      </c>
      <c r="AI53" s="8">
        <f>DATE(2005,7,1)</f>
        <v>38534</v>
      </c>
      <c r="AJ53" s="2">
        <v>81.221999999999994</v>
      </c>
      <c r="AK53" s="8">
        <f>DATE(2004,10,1)</f>
        <v>38261</v>
      </c>
      <c r="AL53" s="2">
        <v>5.3</v>
      </c>
      <c r="AM53" s="8">
        <f>DATE(2004,10,1)</f>
        <v>38261</v>
      </c>
      <c r="AN53" s="2">
        <v>93.132999999999996</v>
      </c>
      <c r="AO53" s="8">
        <f>DATE(2012,4,1)</f>
        <v>41000</v>
      </c>
      <c r="AP53" s="2">
        <v>6.4</v>
      </c>
      <c r="AQ53" s="8">
        <f>DATE(2012,4,1)</f>
        <v>41000</v>
      </c>
      <c r="AR53" s="2">
        <v>92.837999999999994</v>
      </c>
      <c r="AS53" s="2"/>
      <c r="AT53" s="2"/>
      <c r="AU53" s="2"/>
      <c r="AV53" s="2"/>
      <c r="AW53" s="2"/>
      <c r="AX53" s="2"/>
      <c r="AY53" s="2"/>
      <c r="AZ53" s="2"/>
      <c r="BA53" s="8">
        <f>DATE(2007,2,1)</f>
        <v>39114</v>
      </c>
      <c r="BB53" s="2">
        <v>11.26</v>
      </c>
      <c r="BC53" s="8">
        <f>DATE(2007,2,1)</f>
        <v>39114</v>
      </c>
      <c r="BD53" s="2">
        <v>46.835000000000001</v>
      </c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8">
        <f>DATE(2005,2,1)</f>
        <v>38384</v>
      </c>
      <c r="BR53" s="2">
        <v>5.7</v>
      </c>
      <c r="BS53" s="8">
        <f>DATE(2005,2,1)</f>
        <v>38384</v>
      </c>
      <c r="BT53" s="2">
        <v>74.742000000000004</v>
      </c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8">
        <f>DATE(2013,1,7)</f>
        <v>41281</v>
      </c>
      <c r="CH53" s="2">
        <v>5</v>
      </c>
      <c r="CI53" s="8">
        <f>DATE(2013,1,7)</f>
        <v>41281</v>
      </c>
      <c r="CJ53" s="2">
        <v>66.085999999999999</v>
      </c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</row>
    <row r="54" spans="1:264">
      <c r="A54" s="8">
        <f>DATE(2010,7,28)</f>
        <v>40387</v>
      </c>
      <c r="B54" s="2">
        <v>9.23</v>
      </c>
      <c r="C54" s="8">
        <f>DATE(2010,7,28)</f>
        <v>40387</v>
      </c>
      <c r="D54" s="2">
        <v>55.923000000000002</v>
      </c>
      <c r="E54" s="8">
        <f>DATE(2016,8,4)</f>
        <v>42586</v>
      </c>
      <c r="F54" s="2">
        <v>3.37</v>
      </c>
      <c r="G54" s="8">
        <f>DATE(2016,8,4)</f>
        <v>42586</v>
      </c>
      <c r="H54" s="2">
        <v>69.063000000000002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8">
        <f>DATE(2012,3,1)</f>
        <v>40969</v>
      </c>
      <c r="Z54" s="2">
        <v>7.3</v>
      </c>
      <c r="AA54" s="8">
        <f>DATE(2012,3,1)</f>
        <v>40969</v>
      </c>
      <c r="AB54" s="2">
        <v>55.835000000000001</v>
      </c>
      <c r="AC54" s="2"/>
      <c r="AD54" s="2"/>
      <c r="AE54" s="2"/>
      <c r="AF54" s="2"/>
      <c r="AG54" s="8">
        <f>DATE(2005,8,1)</f>
        <v>38565</v>
      </c>
      <c r="AH54" s="2">
        <v>5.5</v>
      </c>
      <c r="AI54" s="8">
        <f>DATE(2005,8,1)</f>
        <v>38565</v>
      </c>
      <c r="AJ54" s="2">
        <v>81.421999999999997</v>
      </c>
      <c r="AK54" s="8">
        <f>DATE(2004,11,1)</f>
        <v>38292</v>
      </c>
      <c r="AL54" s="2">
        <v>5.2</v>
      </c>
      <c r="AM54" s="8">
        <f>DATE(2004,11,1)</f>
        <v>38292</v>
      </c>
      <c r="AN54" s="2">
        <v>93.233000000000004</v>
      </c>
      <c r="AO54" s="8">
        <f>DATE(2012,5,1)</f>
        <v>41030</v>
      </c>
      <c r="AP54" s="2">
        <v>6.45</v>
      </c>
      <c r="AQ54" s="8">
        <f>DATE(2012,5,1)</f>
        <v>41030</v>
      </c>
      <c r="AR54" s="2">
        <v>92.787999999999997</v>
      </c>
      <c r="AS54" s="2"/>
      <c r="AT54" s="2"/>
      <c r="AU54" s="2"/>
      <c r="AV54" s="2"/>
      <c r="AW54" s="2"/>
      <c r="AX54" s="2"/>
      <c r="AY54" s="2"/>
      <c r="AZ54" s="2"/>
      <c r="BA54" s="8">
        <f>DATE(2007,3,1)</f>
        <v>39142</v>
      </c>
      <c r="BB54" s="2">
        <v>11.33</v>
      </c>
      <c r="BC54" s="8">
        <f>DATE(2007,3,1)</f>
        <v>39142</v>
      </c>
      <c r="BD54" s="2">
        <v>46.765000000000001</v>
      </c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8">
        <f>DATE(2005,3,1)</f>
        <v>38412</v>
      </c>
      <c r="BR54" s="2">
        <v>6</v>
      </c>
      <c r="BS54" s="8">
        <f>DATE(2005,3,1)</f>
        <v>38412</v>
      </c>
      <c r="BT54" s="2">
        <v>74.441999999999993</v>
      </c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8">
        <f>DATE(2013,2,1)</f>
        <v>41306</v>
      </c>
      <c r="CH54" s="2">
        <v>5</v>
      </c>
      <c r="CI54" s="8">
        <f>DATE(2013,2,1)</f>
        <v>41306</v>
      </c>
      <c r="CJ54" s="2">
        <v>66.085999999999999</v>
      </c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</row>
    <row r="55" spans="1:264">
      <c r="A55" s="8">
        <f>DATE(2010,8,11)</f>
        <v>40401</v>
      </c>
      <c r="B55" s="2">
        <v>9.61</v>
      </c>
      <c r="C55" s="8">
        <f>DATE(2010,8,11)</f>
        <v>40401</v>
      </c>
      <c r="D55" s="2">
        <v>55.542999999999999</v>
      </c>
      <c r="E55" s="8">
        <f>DATE(2016,9,8)</f>
        <v>42621</v>
      </c>
      <c r="F55" s="2">
        <v>3.51</v>
      </c>
      <c r="G55" s="8">
        <f>DATE(2016,9,8)</f>
        <v>42621</v>
      </c>
      <c r="H55" s="2">
        <v>68.923000000000002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8">
        <f>DATE(2012,4,1)</f>
        <v>41000</v>
      </c>
      <c r="Z55" s="2">
        <v>7.45</v>
      </c>
      <c r="AA55" s="8">
        <f>DATE(2012,4,1)</f>
        <v>41000</v>
      </c>
      <c r="AB55" s="2">
        <v>55.685000000000002</v>
      </c>
      <c r="AC55" s="2"/>
      <c r="AD55" s="2"/>
      <c r="AE55" s="2"/>
      <c r="AF55" s="2"/>
      <c r="AG55" s="8">
        <f>DATE(2005,9,1)</f>
        <v>38596</v>
      </c>
      <c r="AH55" s="2">
        <v>5.5</v>
      </c>
      <c r="AI55" s="8">
        <f>DATE(2005,9,1)</f>
        <v>38596</v>
      </c>
      <c r="AJ55" s="2">
        <v>81.421999999999997</v>
      </c>
      <c r="AK55" s="8">
        <f>DATE(2004,12,1)</f>
        <v>38322</v>
      </c>
      <c r="AL55" s="2">
        <v>5.5</v>
      </c>
      <c r="AM55" s="8">
        <f>DATE(2004,12,1)</f>
        <v>38322</v>
      </c>
      <c r="AN55" s="2">
        <v>92.933000000000007</v>
      </c>
      <c r="AO55" s="8">
        <f>DATE(2012,6,1)</f>
        <v>41061</v>
      </c>
      <c r="AP55" s="2">
        <v>6</v>
      </c>
      <c r="AQ55" s="8">
        <f>DATE(2012,6,1)</f>
        <v>41061</v>
      </c>
      <c r="AR55" s="2">
        <v>93.238</v>
      </c>
      <c r="AS55" s="2"/>
      <c r="AT55" s="2"/>
      <c r="AU55" s="2"/>
      <c r="AV55" s="2"/>
      <c r="AW55" s="2"/>
      <c r="AX55" s="2"/>
      <c r="AY55" s="2"/>
      <c r="AZ55" s="2"/>
      <c r="BA55" s="8">
        <f>DATE(2007,4,1)</f>
        <v>39173</v>
      </c>
      <c r="BB55" s="2">
        <v>11.41</v>
      </c>
      <c r="BC55" s="8">
        <f>DATE(2007,4,1)</f>
        <v>39173</v>
      </c>
      <c r="BD55" s="2">
        <v>46.685000000000002</v>
      </c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8">
        <f>DATE(2005,5,1)</f>
        <v>38473</v>
      </c>
      <c r="BR55" s="2">
        <v>6</v>
      </c>
      <c r="BS55" s="8">
        <f>DATE(2005,5,1)</f>
        <v>38473</v>
      </c>
      <c r="BT55" s="2">
        <v>74.441999999999993</v>
      </c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8">
        <f>DATE(2013,3,1)</f>
        <v>41334</v>
      </c>
      <c r="CH55" s="2">
        <v>5.0999999999999996</v>
      </c>
      <c r="CI55" s="8">
        <f>DATE(2013,3,1)</f>
        <v>41334</v>
      </c>
      <c r="CJ55" s="2">
        <v>65.986000000000004</v>
      </c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</row>
    <row r="56" spans="1:264">
      <c r="A56" s="8">
        <f>DATE(2010,9,13)</f>
        <v>40434</v>
      </c>
      <c r="B56" s="2">
        <v>9.44</v>
      </c>
      <c r="C56" s="8">
        <f>DATE(2010,9,13)</f>
        <v>40434</v>
      </c>
      <c r="D56" s="2">
        <v>55.713000000000001</v>
      </c>
      <c r="E56" s="8">
        <f>DATE(2016,10,7)</f>
        <v>42650</v>
      </c>
      <c r="F56" s="2">
        <v>3.43</v>
      </c>
      <c r="G56" s="8">
        <f>DATE(2016,10,7)</f>
        <v>42650</v>
      </c>
      <c r="H56" s="2">
        <v>69.003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8">
        <f>DATE(2012,5,1)</f>
        <v>41030</v>
      </c>
      <c r="Z56" s="2">
        <v>7.58</v>
      </c>
      <c r="AA56" s="8">
        <f>DATE(2012,5,1)</f>
        <v>41030</v>
      </c>
      <c r="AB56" s="2">
        <v>55.555</v>
      </c>
      <c r="AC56" s="2"/>
      <c r="AD56" s="2"/>
      <c r="AE56" s="2"/>
      <c r="AF56" s="2"/>
      <c r="AG56" s="8">
        <f>DATE(2006,1,1)</f>
        <v>38718</v>
      </c>
      <c r="AH56" s="2">
        <v>5.8</v>
      </c>
      <c r="AI56" s="8">
        <f>DATE(2006,1,1)</f>
        <v>38718</v>
      </c>
      <c r="AJ56" s="2">
        <v>81.122</v>
      </c>
      <c r="AK56" s="8">
        <f>DATE(2005,1,1)</f>
        <v>38353</v>
      </c>
      <c r="AL56" s="2">
        <v>5.6</v>
      </c>
      <c r="AM56" s="8">
        <f>DATE(2005,1,1)</f>
        <v>38353</v>
      </c>
      <c r="AN56" s="2">
        <v>92.832999999999998</v>
      </c>
      <c r="AO56" s="8">
        <f>DATE(2012,7,1)</f>
        <v>41091</v>
      </c>
      <c r="AP56" s="2">
        <v>6</v>
      </c>
      <c r="AQ56" s="8">
        <f>DATE(2012,7,1)</f>
        <v>41091</v>
      </c>
      <c r="AR56" s="2">
        <v>93.238</v>
      </c>
      <c r="AS56" s="2"/>
      <c r="AT56" s="2"/>
      <c r="AU56" s="2"/>
      <c r="AV56" s="2"/>
      <c r="AW56" s="2"/>
      <c r="AX56" s="2"/>
      <c r="AY56" s="2"/>
      <c r="AZ56" s="2"/>
      <c r="BA56" s="8">
        <f>DATE(2007,4,17)</f>
        <v>39189</v>
      </c>
      <c r="BB56" s="2">
        <v>11.41</v>
      </c>
      <c r="BC56" s="8">
        <f>DATE(2007,4,17)</f>
        <v>39189</v>
      </c>
      <c r="BD56" s="2">
        <v>46.685000000000002</v>
      </c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8">
        <f>DATE(2005,6,1)</f>
        <v>38504</v>
      </c>
      <c r="BR56" s="2">
        <v>6.3</v>
      </c>
      <c r="BS56" s="8">
        <f>DATE(2005,6,1)</f>
        <v>38504</v>
      </c>
      <c r="BT56" s="2">
        <v>74.141999999999996</v>
      </c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8">
        <f>DATE(2013,4,1)</f>
        <v>41365</v>
      </c>
      <c r="CH56" s="2">
        <v>5</v>
      </c>
      <c r="CI56" s="8">
        <f>DATE(2013,4,1)</f>
        <v>41365</v>
      </c>
      <c r="CJ56" s="2">
        <v>66.085999999999999</v>
      </c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</row>
    <row r="57" spans="1:264">
      <c r="A57" s="8">
        <f>DATE(2010,10,22)</f>
        <v>40473</v>
      </c>
      <c r="B57" s="2">
        <v>8.64</v>
      </c>
      <c r="C57" s="8">
        <f>DATE(2010,10,22)</f>
        <v>40473</v>
      </c>
      <c r="D57" s="2">
        <v>56.512999999999998</v>
      </c>
      <c r="E57" s="8">
        <f>DATE(2016,11,15)</f>
        <v>42689</v>
      </c>
      <c r="F57" s="2">
        <v>3.68</v>
      </c>
      <c r="G57" s="8">
        <f>DATE(2016,11,15)</f>
        <v>42689</v>
      </c>
      <c r="H57" s="2">
        <v>68.753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8">
        <f>DATE(2012,6,1)</f>
        <v>41061</v>
      </c>
      <c r="Z57" s="2">
        <v>8.1</v>
      </c>
      <c r="AA57" s="8">
        <f>DATE(2012,6,1)</f>
        <v>41061</v>
      </c>
      <c r="AB57" s="2">
        <v>55.034999999999997</v>
      </c>
      <c r="AC57" s="2"/>
      <c r="AD57" s="2"/>
      <c r="AE57" s="2"/>
      <c r="AF57" s="2"/>
      <c r="AG57" s="8">
        <f>DATE(2006,2,1)</f>
        <v>38749</v>
      </c>
      <c r="AH57" s="2">
        <v>6</v>
      </c>
      <c r="AI57" s="8">
        <f>DATE(2006,2,1)</f>
        <v>38749</v>
      </c>
      <c r="AJ57" s="2">
        <v>80.921999999999997</v>
      </c>
      <c r="AK57" s="8">
        <f>DATE(2005,2,1)</f>
        <v>38384</v>
      </c>
      <c r="AL57" s="2">
        <v>5.7</v>
      </c>
      <c r="AM57" s="8">
        <f>DATE(2005,2,1)</f>
        <v>38384</v>
      </c>
      <c r="AN57" s="2">
        <v>92.733000000000004</v>
      </c>
      <c r="AO57" s="8">
        <f>DATE(2012,8,1)</f>
        <v>41122</v>
      </c>
      <c r="AP57" s="2">
        <v>6.3</v>
      </c>
      <c r="AQ57" s="8">
        <f>DATE(2012,8,1)</f>
        <v>41122</v>
      </c>
      <c r="AR57" s="2">
        <v>92.938000000000002</v>
      </c>
      <c r="AS57" s="2"/>
      <c r="AT57" s="2"/>
      <c r="AU57" s="2"/>
      <c r="AV57" s="2"/>
      <c r="AW57" s="2"/>
      <c r="AX57" s="2"/>
      <c r="AY57" s="2"/>
      <c r="AZ57" s="2"/>
      <c r="BA57" s="8">
        <f>DATE(2007,5,1)</f>
        <v>39203</v>
      </c>
      <c r="BB57" s="2">
        <v>11.55</v>
      </c>
      <c r="BC57" s="8">
        <f>DATE(2007,5,1)</f>
        <v>39203</v>
      </c>
      <c r="BD57" s="2">
        <v>46.545000000000002</v>
      </c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8">
        <f>DATE(2005,7,1)</f>
        <v>38534</v>
      </c>
      <c r="BR57" s="2">
        <v>6.2</v>
      </c>
      <c r="BS57" s="8">
        <f>DATE(2005,7,1)</f>
        <v>38534</v>
      </c>
      <c r="BT57" s="2">
        <v>74.242000000000004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8">
        <f>DATE(2013,5,1)</f>
        <v>41395</v>
      </c>
      <c r="CH57" s="2">
        <v>5</v>
      </c>
      <c r="CI57" s="8">
        <f>DATE(2013,5,1)</f>
        <v>41395</v>
      </c>
      <c r="CJ57" s="2">
        <v>66.085999999999999</v>
      </c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</row>
    <row r="58" spans="1:264">
      <c r="A58" s="8">
        <f>DATE(2010,11,17)</f>
        <v>40499</v>
      </c>
      <c r="B58" s="2">
        <v>9.52</v>
      </c>
      <c r="C58" s="8">
        <f>DATE(2010,11,17)</f>
        <v>40499</v>
      </c>
      <c r="D58" s="2">
        <v>55.633000000000003</v>
      </c>
      <c r="E58" s="8">
        <f>DATE(2016,12,12)</f>
        <v>42716</v>
      </c>
      <c r="F58" s="2">
        <v>3.45</v>
      </c>
      <c r="G58" s="8">
        <f>DATE(2016,12,12)</f>
        <v>42716</v>
      </c>
      <c r="H58" s="2">
        <v>68.983000000000004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8">
        <f>DATE(2012,7,1)</f>
        <v>41091</v>
      </c>
      <c r="Z58" s="2">
        <v>7.5</v>
      </c>
      <c r="AA58" s="8">
        <f>DATE(2012,7,1)</f>
        <v>41091</v>
      </c>
      <c r="AB58" s="2">
        <v>55.634999999999998</v>
      </c>
      <c r="AC58" s="2"/>
      <c r="AD58" s="2"/>
      <c r="AE58" s="2"/>
      <c r="AF58" s="2"/>
      <c r="AG58" s="8">
        <f>DATE(2006,3,1)</f>
        <v>38777</v>
      </c>
      <c r="AH58" s="2">
        <v>6.3</v>
      </c>
      <c r="AI58" s="8">
        <f>DATE(2006,3,1)</f>
        <v>38777</v>
      </c>
      <c r="AJ58" s="2">
        <v>80.622</v>
      </c>
      <c r="AK58" s="8">
        <f>DATE(2005,3,1)</f>
        <v>38412</v>
      </c>
      <c r="AL58" s="2">
        <v>5.5</v>
      </c>
      <c r="AM58" s="8">
        <f>DATE(2005,3,1)</f>
        <v>38412</v>
      </c>
      <c r="AN58" s="2">
        <v>92.933000000000007</v>
      </c>
      <c r="AO58" s="8">
        <f>DATE(2012,9,1)</f>
        <v>41153</v>
      </c>
      <c r="AP58" s="2">
        <v>6</v>
      </c>
      <c r="AQ58" s="8">
        <f>DATE(2012,9,1)</f>
        <v>41153</v>
      </c>
      <c r="AR58" s="2">
        <v>93.238</v>
      </c>
      <c r="AS58" s="2"/>
      <c r="AT58" s="2"/>
      <c r="AU58" s="2"/>
      <c r="AV58" s="2"/>
      <c r="AW58" s="2"/>
      <c r="AX58" s="2"/>
      <c r="AY58" s="2"/>
      <c r="AZ58" s="2"/>
      <c r="BA58" s="8">
        <f>DATE(2007,6,1)</f>
        <v>39234</v>
      </c>
      <c r="BB58" s="2">
        <v>11.48</v>
      </c>
      <c r="BC58" s="8">
        <f>DATE(2007,6,1)</f>
        <v>39234</v>
      </c>
      <c r="BD58" s="2">
        <v>46.615000000000002</v>
      </c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8">
        <f>DATE(2005,8,1)</f>
        <v>38565</v>
      </c>
      <c r="BR58" s="2">
        <v>6</v>
      </c>
      <c r="BS58" s="8">
        <f>DATE(2005,8,1)</f>
        <v>38565</v>
      </c>
      <c r="BT58" s="2">
        <v>74.441999999999993</v>
      </c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8">
        <f>DATE(2013,6,3)</f>
        <v>41428</v>
      </c>
      <c r="CH58" s="2">
        <v>5.05</v>
      </c>
      <c r="CI58" s="8">
        <f>DATE(2013,6,3)</f>
        <v>41428</v>
      </c>
      <c r="CJ58" s="2">
        <v>66.036000000000001</v>
      </c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</row>
    <row r="59" spans="1:264">
      <c r="A59" s="8">
        <f>DATE(2010,12,15)</f>
        <v>40527</v>
      </c>
      <c r="B59" s="2">
        <v>9.4700000000000006</v>
      </c>
      <c r="C59" s="8">
        <f>DATE(2010,12,15)</f>
        <v>40527</v>
      </c>
      <c r="D59" s="2">
        <v>55.683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8">
        <f>DATE(2012,8,1)</f>
        <v>41122</v>
      </c>
      <c r="Z59" s="2">
        <v>8</v>
      </c>
      <c r="AA59" s="8">
        <f>DATE(2012,8,1)</f>
        <v>41122</v>
      </c>
      <c r="AB59" s="2">
        <v>55.134999999999998</v>
      </c>
      <c r="AC59" s="2"/>
      <c r="AD59" s="2"/>
      <c r="AE59" s="2"/>
      <c r="AF59" s="2"/>
      <c r="AG59" s="8">
        <f>DATE(2006,4,1)</f>
        <v>38808</v>
      </c>
      <c r="AH59" s="2">
        <v>6.1</v>
      </c>
      <c r="AI59" s="8">
        <f>DATE(2006,4,1)</f>
        <v>38808</v>
      </c>
      <c r="AJ59" s="2">
        <v>80.822000000000003</v>
      </c>
      <c r="AK59" s="8">
        <f>DATE(2005,5,1)</f>
        <v>38473</v>
      </c>
      <c r="AL59" s="2">
        <v>5.5</v>
      </c>
      <c r="AM59" s="8">
        <f>DATE(2005,5,1)</f>
        <v>38473</v>
      </c>
      <c r="AN59" s="2">
        <v>92.933000000000007</v>
      </c>
      <c r="AO59" s="8">
        <f>DATE(2012,10,1)</f>
        <v>41183</v>
      </c>
      <c r="AP59" s="2">
        <v>6</v>
      </c>
      <c r="AQ59" s="8">
        <f>DATE(2012,10,1)</f>
        <v>41183</v>
      </c>
      <c r="AR59" s="2">
        <v>93.238</v>
      </c>
      <c r="AS59" s="2"/>
      <c r="AT59" s="2"/>
      <c r="AU59" s="2"/>
      <c r="AV59" s="2"/>
      <c r="AW59" s="2"/>
      <c r="AX59" s="2"/>
      <c r="AY59" s="2"/>
      <c r="AZ59" s="2"/>
      <c r="BA59" s="8">
        <f>DATE(2007,7,1)</f>
        <v>39264</v>
      </c>
      <c r="BB59" s="2">
        <v>11.43</v>
      </c>
      <c r="BC59" s="8">
        <f>DATE(2007,7,1)</f>
        <v>39264</v>
      </c>
      <c r="BD59" s="2">
        <v>46.664999999999999</v>
      </c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8">
        <f>DATE(2005,9,1)</f>
        <v>38596</v>
      </c>
      <c r="BR59" s="2">
        <v>5.7</v>
      </c>
      <c r="BS59" s="8">
        <f>DATE(2005,9,1)</f>
        <v>38596</v>
      </c>
      <c r="BT59" s="2">
        <v>74.742000000000004</v>
      </c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8">
        <f>DATE(2013,7,1)</f>
        <v>41456</v>
      </c>
      <c r="CH59" s="2">
        <v>4.7</v>
      </c>
      <c r="CI59" s="8">
        <f>DATE(2013,7,1)</f>
        <v>41456</v>
      </c>
      <c r="CJ59" s="2">
        <v>66.385999999999996</v>
      </c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</row>
    <row r="60" spans="1:264">
      <c r="A60" s="8">
        <f>DATE(2011,1,13)</f>
        <v>40556</v>
      </c>
      <c r="B60" s="2">
        <v>9.6199999999999992</v>
      </c>
      <c r="C60" s="8">
        <f>DATE(2011,1,13)</f>
        <v>40556</v>
      </c>
      <c r="D60" s="2">
        <v>55.533000000000001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8">
        <f>DATE(2012,9,1)</f>
        <v>41153</v>
      </c>
      <c r="Z60" s="2">
        <v>8</v>
      </c>
      <c r="AA60" s="8">
        <f>DATE(2012,9,1)</f>
        <v>41153</v>
      </c>
      <c r="AB60" s="2">
        <v>55.134999999999998</v>
      </c>
      <c r="AC60" s="2"/>
      <c r="AD60" s="2"/>
      <c r="AE60" s="2"/>
      <c r="AF60" s="2"/>
      <c r="AG60" s="8">
        <f>DATE(2006,5,1)</f>
        <v>38838</v>
      </c>
      <c r="AH60" s="2">
        <v>6.5</v>
      </c>
      <c r="AI60" s="8">
        <f>DATE(2006,5,1)</f>
        <v>38838</v>
      </c>
      <c r="AJ60" s="2">
        <v>80.421999999999997</v>
      </c>
      <c r="AK60" s="8">
        <f>DATE(2005,6,1)</f>
        <v>38504</v>
      </c>
      <c r="AL60" s="2">
        <v>5.4</v>
      </c>
      <c r="AM60" s="8">
        <f>DATE(2005,6,1)</f>
        <v>38504</v>
      </c>
      <c r="AN60" s="2">
        <v>93.033000000000001</v>
      </c>
      <c r="AO60" s="8">
        <f>DATE(2012,11,3)</f>
        <v>41216</v>
      </c>
      <c r="AP60" s="2">
        <v>6.25</v>
      </c>
      <c r="AQ60" s="8">
        <f>DATE(2012,11,3)</f>
        <v>41216</v>
      </c>
      <c r="AR60" s="2">
        <v>92.988</v>
      </c>
      <c r="AS60" s="2"/>
      <c r="AT60" s="2"/>
      <c r="AU60" s="2"/>
      <c r="AV60" s="2"/>
      <c r="AW60" s="2"/>
      <c r="AX60" s="2"/>
      <c r="AY60" s="2"/>
      <c r="AZ60" s="2"/>
      <c r="BA60" s="8">
        <f>DATE(2007,8,1)</f>
        <v>39295</v>
      </c>
      <c r="BB60" s="2">
        <v>11.26</v>
      </c>
      <c r="BC60" s="8">
        <f>DATE(2007,8,1)</f>
        <v>39295</v>
      </c>
      <c r="BD60" s="2">
        <v>46.835000000000001</v>
      </c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8">
        <f>DATE(2006,1,1)</f>
        <v>38718</v>
      </c>
      <c r="BR60" s="2">
        <v>5.9</v>
      </c>
      <c r="BS60" s="8">
        <f>DATE(2006,1,1)</f>
        <v>38718</v>
      </c>
      <c r="BT60" s="2">
        <v>74.542000000000002</v>
      </c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8">
        <f>DATE(2013,8,1)</f>
        <v>41487</v>
      </c>
      <c r="CH60" s="2">
        <v>4.45</v>
      </c>
      <c r="CI60" s="8">
        <f>DATE(2013,8,1)</f>
        <v>41487</v>
      </c>
      <c r="CJ60" s="2">
        <v>66.635999999999996</v>
      </c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</row>
    <row r="61" spans="1:264">
      <c r="A61" s="8">
        <f>DATE(2011,2,17)</f>
        <v>40591</v>
      </c>
      <c r="B61" s="2">
        <v>9.56</v>
      </c>
      <c r="C61" s="8">
        <f>DATE(2011,2,17)</f>
        <v>40591</v>
      </c>
      <c r="D61" s="2">
        <v>55.593000000000004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8">
        <f>DATE(2012,10,1)</f>
        <v>41183</v>
      </c>
      <c r="Z61" s="2">
        <v>7.5</v>
      </c>
      <c r="AA61" s="8">
        <f>DATE(2012,10,1)</f>
        <v>41183</v>
      </c>
      <c r="AB61" s="2">
        <v>55.634999999999998</v>
      </c>
      <c r="AC61" s="2"/>
      <c r="AD61" s="2"/>
      <c r="AE61" s="2"/>
      <c r="AF61" s="2"/>
      <c r="AG61" s="8">
        <f>DATE(2006,6,1)</f>
        <v>38869</v>
      </c>
      <c r="AH61" s="2">
        <v>6.8</v>
      </c>
      <c r="AI61" s="8">
        <f>DATE(2006,6,1)</f>
        <v>38869</v>
      </c>
      <c r="AJ61" s="2">
        <v>80.122</v>
      </c>
      <c r="AK61" s="8">
        <f>DATE(2005,7,1)</f>
        <v>38534</v>
      </c>
      <c r="AL61" s="2">
        <v>5.0999999999999996</v>
      </c>
      <c r="AM61" s="8">
        <f>DATE(2005,7,1)</f>
        <v>38534</v>
      </c>
      <c r="AN61" s="2">
        <v>93.332999999999998</v>
      </c>
      <c r="AO61" s="8">
        <f>DATE(2012,12,1)</f>
        <v>41244</v>
      </c>
      <c r="AP61" s="2">
        <v>5.3</v>
      </c>
      <c r="AQ61" s="8">
        <f>DATE(2012,12,1)</f>
        <v>41244</v>
      </c>
      <c r="AR61" s="2">
        <v>93.938000000000002</v>
      </c>
      <c r="AS61" s="2"/>
      <c r="AT61" s="2"/>
      <c r="AU61" s="2"/>
      <c r="AV61" s="2"/>
      <c r="AW61" s="2"/>
      <c r="AX61" s="2"/>
      <c r="AY61" s="2"/>
      <c r="AZ61" s="2"/>
      <c r="BA61" s="8">
        <f>DATE(2007,9,1)</f>
        <v>39326</v>
      </c>
      <c r="BB61" s="2">
        <v>11.2</v>
      </c>
      <c r="BC61" s="8">
        <f>DATE(2007,9,1)</f>
        <v>39326</v>
      </c>
      <c r="BD61" s="2">
        <v>46.895000000000003</v>
      </c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8">
        <f>DATE(2006,2,1)</f>
        <v>38749</v>
      </c>
      <c r="BR61" s="2">
        <v>6.1</v>
      </c>
      <c r="BS61" s="8">
        <f>DATE(2006,2,1)</f>
        <v>38749</v>
      </c>
      <c r="BT61" s="2">
        <v>74.341999999999999</v>
      </c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8">
        <f>DATE(2013,9,2)</f>
        <v>41519</v>
      </c>
      <c r="CH61" s="2">
        <v>4.5999999999999996</v>
      </c>
      <c r="CI61" s="8">
        <f>DATE(2013,9,2)</f>
        <v>41519</v>
      </c>
      <c r="CJ61" s="2">
        <v>66.486000000000004</v>
      </c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</row>
    <row r="62" spans="1:264">
      <c r="A62" s="8">
        <f>DATE(2011,3,22)</f>
        <v>40624</v>
      </c>
      <c r="B62" s="2">
        <v>9.57</v>
      </c>
      <c r="C62" s="8">
        <f>DATE(2011,3,22)</f>
        <v>40624</v>
      </c>
      <c r="D62" s="2">
        <v>55.582999999999998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8">
        <f>DATE(2012,11,1)</f>
        <v>41214</v>
      </c>
      <c r="Z62" s="2">
        <v>7.5</v>
      </c>
      <c r="AA62" s="8">
        <f>DATE(2012,11,1)</f>
        <v>41214</v>
      </c>
      <c r="AB62" s="2">
        <v>55.634999999999998</v>
      </c>
      <c r="AC62" s="2"/>
      <c r="AD62" s="2"/>
      <c r="AE62" s="2"/>
      <c r="AF62" s="2"/>
      <c r="AG62" s="8">
        <f>DATE(2006,8,1)</f>
        <v>38930</v>
      </c>
      <c r="AH62" s="2">
        <v>6.2</v>
      </c>
      <c r="AI62" s="8">
        <f>DATE(2006,8,1)</f>
        <v>38930</v>
      </c>
      <c r="AJ62" s="2">
        <v>80.721999999999994</v>
      </c>
      <c r="AK62" s="8">
        <f>DATE(2005,8,1)</f>
        <v>38565</v>
      </c>
      <c r="AL62" s="2">
        <v>4.9000000000000004</v>
      </c>
      <c r="AM62" s="8">
        <f>DATE(2005,8,1)</f>
        <v>38565</v>
      </c>
      <c r="AN62" s="2">
        <v>93.533000000000001</v>
      </c>
      <c r="AO62" s="8">
        <f>DATE(2013,1,7)</f>
        <v>41281</v>
      </c>
      <c r="AP62" s="2">
        <v>5.3</v>
      </c>
      <c r="AQ62" s="8">
        <f>DATE(2013,1,7)</f>
        <v>41281</v>
      </c>
      <c r="AR62" s="2">
        <v>93.938000000000002</v>
      </c>
      <c r="AS62" s="2"/>
      <c r="AT62" s="2"/>
      <c r="AU62" s="2"/>
      <c r="AV62" s="2"/>
      <c r="AW62" s="2"/>
      <c r="AX62" s="2"/>
      <c r="AY62" s="2"/>
      <c r="AZ62" s="2"/>
      <c r="BA62" s="8">
        <f>DATE(2007,10,1)</f>
        <v>39356</v>
      </c>
      <c r="BB62" s="2">
        <v>11.48</v>
      </c>
      <c r="BC62" s="8">
        <f>DATE(2007,10,1)</f>
        <v>39356</v>
      </c>
      <c r="BD62" s="2">
        <v>46.615000000000002</v>
      </c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8">
        <f>DATE(2006,3,1)</f>
        <v>38777</v>
      </c>
      <c r="BR62" s="2">
        <v>6.3</v>
      </c>
      <c r="BS62" s="8">
        <f>DATE(2006,3,1)</f>
        <v>38777</v>
      </c>
      <c r="BT62" s="2">
        <v>74.141999999999996</v>
      </c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8">
        <f>DATE(2013,10,1)</f>
        <v>41548</v>
      </c>
      <c r="CH62" s="2">
        <v>4.7</v>
      </c>
      <c r="CI62" s="8">
        <f>DATE(2013,10,1)</f>
        <v>41548</v>
      </c>
      <c r="CJ62" s="2">
        <v>66.385999999999996</v>
      </c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</row>
    <row r="63" spans="1:264">
      <c r="A63" s="8">
        <f>DATE(2011,4,28)</f>
        <v>40661</v>
      </c>
      <c r="B63" s="2">
        <v>9.7100000000000009</v>
      </c>
      <c r="C63" s="8">
        <f>DATE(2011,4,28)</f>
        <v>40661</v>
      </c>
      <c r="D63" s="2">
        <v>55.442999999999998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8">
        <f>DATE(2012,12,1)</f>
        <v>41244</v>
      </c>
      <c r="Z63" s="2">
        <v>8.1</v>
      </c>
      <c r="AA63" s="8">
        <f>DATE(2012,12,1)</f>
        <v>41244</v>
      </c>
      <c r="AB63" s="2">
        <v>55.034999999999997</v>
      </c>
      <c r="AC63" s="2"/>
      <c r="AD63" s="2"/>
      <c r="AE63" s="2"/>
      <c r="AF63" s="2"/>
      <c r="AG63" s="8">
        <f>DATE(2007,3,1)</f>
        <v>39142</v>
      </c>
      <c r="AH63" s="2">
        <v>6.1</v>
      </c>
      <c r="AI63" s="8">
        <f>DATE(2007,3,1)</f>
        <v>39142</v>
      </c>
      <c r="AJ63" s="2">
        <v>80.822000000000003</v>
      </c>
      <c r="AK63" s="8">
        <f>DATE(2005,9,1)</f>
        <v>38596</v>
      </c>
      <c r="AL63" s="2">
        <v>5</v>
      </c>
      <c r="AM63" s="8">
        <f>DATE(2005,9,1)</f>
        <v>38596</v>
      </c>
      <c r="AN63" s="2">
        <v>93.433000000000007</v>
      </c>
      <c r="AO63" s="8">
        <f>DATE(2013,2,1)</f>
        <v>41306</v>
      </c>
      <c r="AP63" s="2">
        <v>5.3</v>
      </c>
      <c r="AQ63" s="8">
        <f>DATE(2013,2,1)</f>
        <v>41306</v>
      </c>
      <c r="AR63" s="2">
        <v>93.938000000000002</v>
      </c>
      <c r="AS63" s="2"/>
      <c r="AT63" s="2"/>
      <c r="AU63" s="2"/>
      <c r="AV63" s="2"/>
      <c r="AW63" s="2"/>
      <c r="AX63" s="2"/>
      <c r="AY63" s="2"/>
      <c r="AZ63" s="2"/>
      <c r="BA63" s="8">
        <f>DATE(2008,1,1)</f>
        <v>39448</v>
      </c>
      <c r="BB63" s="2">
        <v>11.23</v>
      </c>
      <c r="BC63" s="8">
        <f>DATE(2008,1,1)</f>
        <v>39448</v>
      </c>
      <c r="BD63" s="2">
        <v>46.865000000000002</v>
      </c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8">
        <f>DATE(2006,4,1)</f>
        <v>38808</v>
      </c>
      <c r="BR63" s="2">
        <v>6.3</v>
      </c>
      <c r="BS63" s="8">
        <f>DATE(2006,4,1)</f>
        <v>38808</v>
      </c>
      <c r="BT63" s="2">
        <v>74.141999999999996</v>
      </c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8">
        <f>DATE(2013,11,4)</f>
        <v>41582</v>
      </c>
      <c r="CH63" s="2">
        <v>4.2</v>
      </c>
      <c r="CI63" s="8">
        <f>DATE(2013,11,4)</f>
        <v>41582</v>
      </c>
      <c r="CJ63" s="2">
        <v>66.885999999999996</v>
      </c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</row>
    <row r="64" spans="1:264">
      <c r="A64" s="8">
        <f>DATE(2011,5,19)</f>
        <v>40682</v>
      </c>
      <c r="B64" s="2">
        <v>9.67</v>
      </c>
      <c r="C64" s="8">
        <f>DATE(2011,5,19)</f>
        <v>40682</v>
      </c>
      <c r="D64" s="2">
        <v>55.482999999999997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8">
        <f>DATE(2013,1,7)</f>
        <v>41281</v>
      </c>
      <c r="Z64" s="2">
        <v>7.6</v>
      </c>
      <c r="AA64" s="8">
        <f>DATE(2013,1,7)</f>
        <v>41281</v>
      </c>
      <c r="AB64" s="2">
        <v>55.534999999999997</v>
      </c>
      <c r="AC64" s="2"/>
      <c r="AD64" s="2"/>
      <c r="AE64" s="2"/>
      <c r="AF64" s="2"/>
      <c r="AG64" s="8">
        <f>DATE(2007,4,1)</f>
        <v>39173</v>
      </c>
      <c r="AH64" s="2">
        <v>6.3</v>
      </c>
      <c r="AI64" s="8">
        <f>DATE(2007,4,1)</f>
        <v>39173</v>
      </c>
      <c r="AJ64" s="2">
        <v>80.622</v>
      </c>
      <c r="AK64" s="8">
        <f>DATE(2006,1,1)</f>
        <v>38718</v>
      </c>
      <c r="AL64" s="2">
        <v>5.5</v>
      </c>
      <c r="AM64" s="8">
        <f>DATE(2006,1,1)</f>
        <v>38718</v>
      </c>
      <c r="AN64" s="2">
        <v>92.933000000000007</v>
      </c>
      <c r="AO64" s="8">
        <f>DATE(2013,3,1)</f>
        <v>41334</v>
      </c>
      <c r="AP64" s="2">
        <v>5.4</v>
      </c>
      <c r="AQ64" s="8">
        <f>DATE(2013,3,1)</f>
        <v>41334</v>
      </c>
      <c r="AR64" s="2">
        <v>93.837999999999994</v>
      </c>
      <c r="AS64" s="2"/>
      <c r="AT64" s="2"/>
      <c r="AU64" s="2"/>
      <c r="AV64" s="2"/>
      <c r="AW64" s="2"/>
      <c r="AX64" s="2"/>
      <c r="AY64" s="2"/>
      <c r="AZ64" s="2"/>
      <c r="BA64" s="8">
        <f>DATE(2008,2,1)</f>
        <v>39479</v>
      </c>
      <c r="BB64" s="2">
        <v>11.39</v>
      </c>
      <c r="BC64" s="8">
        <f>DATE(2008,2,1)</f>
        <v>39479</v>
      </c>
      <c r="BD64" s="2">
        <v>46.704999999999998</v>
      </c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8">
        <f>DATE(2006,5,1)</f>
        <v>38838</v>
      </c>
      <c r="BR64" s="2">
        <v>6.6</v>
      </c>
      <c r="BS64" s="8">
        <f>DATE(2006,5,1)</f>
        <v>38838</v>
      </c>
      <c r="BT64" s="2">
        <v>73.841999999999999</v>
      </c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8">
        <f>DATE(2013,12,2)</f>
        <v>41610</v>
      </c>
      <c r="CH64" s="2">
        <v>5</v>
      </c>
      <c r="CI64" s="8">
        <f>DATE(2013,12,2)</f>
        <v>41610</v>
      </c>
      <c r="CJ64" s="2">
        <v>66.085999999999999</v>
      </c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</row>
    <row r="65" spans="1:264">
      <c r="A65" s="8">
        <f>DATE(2011,6,28)</f>
        <v>40722</v>
      </c>
      <c r="B65" s="2">
        <v>9.57</v>
      </c>
      <c r="C65" s="8">
        <f>DATE(2011,6,28)</f>
        <v>40722</v>
      </c>
      <c r="D65" s="2">
        <v>55.582999999999998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8">
        <f>DATE(2013,2,1)</f>
        <v>41306</v>
      </c>
      <c r="Z65" s="2">
        <v>8.4</v>
      </c>
      <c r="AA65" s="8">
        <f>DATE(2013,2,1)</f>
        <v>41306</v>
      </c>
      <c r="AB65" s="2">
        <v>54.734999999999999</v>
      </c>
      <c r="AC65" s="2"/>
      <c r="AD65" s="2"/>
      <c r="AE65" s="2"/>
      <c r="AF65" s="2"/>
      <c r="AG65" s="8">
        <f>DATE(2007,5,1)</f>
        <v>39203</v>
      </c>
      <c r="AH65" s="2">
        <v>6.2</v>
      </c>
      <c r="AI65" s="8">
        <f>DATE(2007,5,1)</f>
        <v>39203</v>
      </c>
      <c r="AJ65" s="2">
        <v>80.721999999999994</v>
      </c>
      <c r="AK65" s="8">
        <f>DATE(2006,2,1)</f>
        <v>38749</v>
      </c>
      <c r="AL65" s="2">
        <v>5.3</v>
      </c>
      <c r="AM65" s="8">
        <f>DATE(2006,2,1)</f>
        <v>38749</v>
      </c>
      <c r="AN65" s="2">
        <v>93.132999999999996</v>
      </c>
      <c r="AO65" s="8">
        <f>DATE(2013,4,1)</f>
        <v>41365</v>
      </c>
      <c r="AP65" s="2">
        <v>5.3</v>
      </c>
      <c r="AQ65" s="8">
        <f>DATE(2013,4,1)</f>
        <v>41365</v>
      </c>
      <c r="AR65" s="2">
        <v>93.938000000000002</v>
      </c>
      <c r="AS65" s="2"/>
      <c r="AT65" s="2"/>
      <c r="AU65" s="2"/>
      <c r="AV65" s="2"/>
      <c r="AW65" s="2"/>
      <c r="AX65" s="2"/>
      <c r="AY65" s="2"/>
      <c r="AZ65" s="2"/>
      <c r="BA65" s="8">
        <f>DATE(2008,3,1)</f>
        <v>39508</v>
      </c>
      <c r="BB65" s="2">
        <v>11.47</v>
      </c>
      <c r="BC65" s="8">
        <f>DATE(2008,3,1)</f>
        <v>39508</v>
      </c>
      <c r="BD65" s="2">
        <v>46.625</v>
      </c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8">
        <f>DATE(2006,6,1)</f>
        <v>38869</v>
      </c>
      <c r="BR65" s="2">
        <v>7</v>
      </c>
      <c r="BS65" s="8">
        <f>DATE(2006,6,1)</f>
        <v>38869</v>
      </c>
      <c r="BT65" s="2">
        <v>73.441999999999993</v>
      </c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8">
        <f>DATE(2014,1,1)</f>
        <v>41640</v>
      </c>
      <c r="CH65" s="2">
        <v>5</v>
      </c>
      <c r="CI65" s="8">
        <f>DATE(2014,1,1)</f>
        <v>41640</v>
      </c>
      <c r="CJ65" s="2">
        <v>66.085999999999999</v>
      </c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</row>
    <row r="66" spans="1:264">
      <c r="A66" s="8">
        <f>DATE(2011,7,28)</f>
        <v>40752</v>
      </c>
      <c r="B66" s="2">
        <v>9.4499999999999993</v>
      </c>
      <c r="C66" s="8">
        <f>DATE(2011,7,28)</f>
        <v>40752</v>
      </c>
      <c r="D66" s="2">
        <v>55.703000000000003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8">
        <f>DATE(2013,3,1)</f>
        <v>41334</v>
      </c>
      <c r="Z66" s="2">
        <v>8</v>
      </c>
      <c r="AA66" s="8">
        <f>DATE(2013,3,1)</f>
        <v>41334</v>
      </c>
      <c r="AB66" s="2">
        <v>55.134999999999998</v>
      </c>
      <c r="AC66" s="2"/>
      <c r="AD66" s="2"/>
      <c r="AE66" s="2"/>
      <c r="AF66" s="2"/>
      <c r="AG66" s="8">
        <f>DATE(2007,6,1)</f>
        <v>39234</v>
      </c>
      <c r="AH66" s="2">
        <v>6.1</v>
      </c>
      <c r="AI66" s="8">
        <f>DATE(2007,6,1)</f>
        <v>39234</v>
      </c>
      <c r="AJ66" s="2">
        <v>80.822000000000003</v>
      </c>
      <c r="AK66" s="8">
        <f>DATE(2006,3,1)</f>
        <v>38777</v>
      </c>
      <c r="AL66" s="2">
        <v>5.3</v>
      </c>
      <c r="AM66" s="8">
        <f>DATE(2006,3,1)</f>
        <v>38777</v>
      </c>
      <c r="AN66" s="2">
        <v>93.132999999999996</v>
      </c>
      <c r="AO66" s="8">
        <f>DATE(2013,5,1)</f>
        <v>41395</v>
      </c>
      <c r="AP66" s="2">
        <v>5.3</v>
      </c>
      <c r="AQ66" s="8">
        <f>DATE(2013,5,1)</f>
        <v>41395</v>
      </c>
      <c r="AR66" s="2">
        <v>93.938000000000002</v>
      </c>
      <c r="AS66" s="2"/>
      <c r="AT66" s="2"/>
      <c r="AU66" s="2"/>
      <c r="AV66" s="2"/>
      <c r="AW66" s="2"/>
      <c r="AX66" s="2"/>
      <c r="AY66" s="2"/>
      <c r="AZ66" s="2"/>
      <c r="BA66" s="8">
        <f>DATE(2008,4,1)</f>
        <v>39539</v>
      </c>
      <c r="BB66" s="2">
        <v>11.52</v>
      </c>
      <c r="BC66" s="8">
        <f>DATE(2008,4,1)</f>
        <v>39539</v>
      </c>
      <c r="BD66" s="2">
        <v>46.575000000000003</v>
      </c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8">
        <f>DATE(2006,8,1)</f>
        <v>38930</v>
      </c>
      <c r="BR66" s="2">
        <v>6.7</v>
      </c>
      <c r="BS66" s="8">
        <f>DATE(2006,8,1)</f>
        <v>38930</v>
      </c>
      <c r="BT66" s="2">
        <v>73.742000000000004</v>
      </c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8">
        <f>DATE(2014,2,1)</f>
        <v>41671</v>
      </c>
      <c r="CH66" s="2">
        <v>4.95</v>
      </c>
      <c r="CI66" s="8">
        <f>DATE(2014,2,1)</f>
        <v>41671</v>
      </c>
      <c r="CJ66" s="2">
        <v>66.135999999999996</v>
      </c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</row>
    <row r="67" spans="1:264">
      <c r="A67" s="8">
        <f>DATE(2011,8,25)</f>
        <v>40780</v>
      </c>
      <c r="B67" s="2">
        <v>9.42</v>
      </c>
      <c r="C67" s="8">
        <f>DATE(2011,8,25)</f>
        <v>40780</v>
      </c>
      <c r="D67" s="2">
        <v>55.732999999999997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8">
        <f>DATE(2013,4,1)</f>
        <v>41365</v>
      </c>
      <c r="Z67" s="2">
        <v>7.6</v>
      </c>
      <c r="AA67" s="8">
        <f>DATE(2013,4,1)</f>
        <v>41365</v>
      </c>
      <c r="AB67" s="2">
        <v>55.534999999999997</v>
      </c>
      <c r="AC67" s="2"/>
      <c r="AD67" s="2"/>
      <c r="AE67" s="2"/>
      <c r="AF67" s="2"/>
      <c r="AG67" s="8">
        <f>DATE(2007,8,1)</f>
        <v>39295</v>
      </c>
      <c r="AH67" s="2">
        <v>5.9</v>
      </c>
      <c r="AI67" s="8">
        <f>DATE(2007,8,1)</f>
        <v>39295</v>
      </c>
      <c r="AJ67" s="2">
        <v>81.022000000000006</v>
      </c>
      <c r="AK67" s="8">
        <f>DATE(2006,4,1)</f>
        <v>38808</v>
      </c>
      <c r="AL67" s="2">
        <v>5.4</v>
      </c>
      <c r="AM67" s="8">
        <f>DATE(2006,4,1)</f>
        <v>38808</v>
      </c>
      <c r="AN67" s="2">
        <v>93.033000000000001</v>
      </c>
      <c r="AO67" s="8">
        <f>DATE(2013,6,3)</f>
        <v>41428</v>
      </c>
      <c r="AP67" s="2">
        <v>5.45</v>
      </c>
      <c r="AQ67" s="8">
        <f>DATE(2013,6,3)</f>
        <v>41428</v>
      </c>
      <c r="AR67" s="2">
        <v>93.787999999999997</v>
      </c>
      <c r="AS67" s="2"/>
      <c r="AT67" s="2"/>
      <c r="AU67" s="2"/>
      <c r="AV67" s="2"/>
      <c r="AW67" s="2"/>
      <c r="AX67" s="2"/>
      <c r="AY67" s="2"/>
      <c r="AZ67" s="2"/>
      <c r="BA67" s="8">
        <f>DATE(2008,5,1)</f>
        <v>39569</v>
      </c>
      <c r="BB67" s="2">
        <v>11.54</v>
      </c>
      <c r="BC67" s="8">
        <f>DATE(2008,5,1)</f>
        <v>39569</v>
      </c>
      <c r="BD67" s="2">
        <v>46.555</v>
      </c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8">
        <f>DATE(2006,10,1)</f>
        <v>38991</v>
      </c>
      <c r="BR67" s="2">
        <v>3.3</v>
      </c>
      <c r="BS67" s="8">
        <f>DATE(2006,10,1)</f>
        <v>38991</v>
      </c>
      <c r="BT67" s="2">
        <v>77.141999999999996</v>
      </c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8">
        <f>DATE(2014,3,1)</f>
        <v>41699</v>
      </c>
      <c r="CH67" s="2">
        <v>5</v>
      </c>
      <c r="CI67" s="8">
        <f>DATE(2014,3,1)</f>
        <v>41699</v>
      </c>
      <c r="CJ67" s="2">
        <v>66.085999999999999</v>
      </c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</row>
    <row r="68" spans="1:264">
      <c r="A68" s="8">
        <f>DATE(2011,9,22)</f>
        <v>40808</v>
      </c>
      <c r="B68" s="2">
        <v>9.51</v>
      </c>
      <c r="C68" s="8">
        <f>DATE(2011,9,22)</f>
        <v>40808</v>
      </c>
      <c r="D68" s="2">
        <v>55.643000000000001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8">
        <f>DATE(2013,5,1)</f>
        <v>41395</v>
      </c>
      <c r="Z68" s="2">
        <v>7.36</v>
      </c>
      <c r="AA68" s="8">
        <f>DATE(2013,5,1)</f>
        <v>41395</v>
      </c>
      <c r="AB68" s="2">
        <v>55.774999999999999</v>
      </c>
      <c r="AC68" s="2"/>
      <c r="AD68" s="2"/>
      <c r="AE68" s="2"/>
      <c r="AF68" s="2"/>
      <c r="AG68" s="8">
        <f>DATE(2007,9,1)</f>
        <v>39326</v>
      </c>
      <c r="AH68" s="2">
        <v>5.9</v>
      </c>
      <c r="AI68" s="8">
        <f>DATE(2007,9,1)</f>
        <v>39326</v>
      </c>
      <c r="AJ68" s="2">
        <v>81.022000000000006</v>
      </c>
      <c r="AK68" s="8">
        <f>DATE(2006,5,1)</f>
        <v>38838</v>
      </c>
      <c r="AL68" s="2">
        <v>5.2</v>
      </c>
      <c r="AM68" s="8">
        <f>DATE(2006,5,1)</f>
        <v>38838</v>
      </c>
      <c r="AN68" s="2">
        <v>93.233000000000004</v>
      </c>
      <c r="AO68" s="8">
        <f>DATE(2013,7,1)</f>
        <v>41456</v>
      </c>
      <c r="AP68" s="2">
        <v>5.4</v>
      </c>
      <c r="AQ68" s="8">
        <f>DATE(2013,7,1)</f>
        <v>41456</v>
      </c>
      <c r="AR68" s="2">
        <v>93.837999999999994</v>
      </c>
      <c r="AS68" s="2"/>
      <c r="AT68" s="2"/>
      <c r="AU68" s="2"/>
      <c r="AV68" s="2"/>
      <c r="AW68" s="2"/>
      <c r="AX68" s="2"/>
      <c r="AY68" s="2"/>
      <c r="AZ68" s="2"/>
      <c r="BA68" s="8">
        <f>DATE(2008,6,1)</f>
        <v>39600</v>
      </c>
      <c r="BB68" s="2">
        <v>11.53</v>
      </c>
      <c r="BC68" s="8">
        <f>DATE(2008,6,1)</f>
        <v>39600</v>
      </c>
      <c r="BD68" s="2">
        <v>46.564999999999998</v>
      </c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8">
        <f>DATE(2007,1,1)</f>
        <v>39083</v>
      </c>
      <c r="BR68" s="2">
        <v>3.9</v>
      </c>
      <c r="BS68" s="8">
        <f>DATE(2007,1,1)</f>
        <v>39083</v>
      </c>
      <c r="BT68" s="2">
        <v>76.542000000000002</v>
      </c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8">
        <f>DATE(2014,4,1)</f>
        <v>41730</v>
      </c>
      <c r="CH68" s="2">
        <v>4.95</v>
      </c>
      <c r="CI68" s="8">
        <f>DATE(2014,4,1)</f>
        <v>41730</v>
      </c>
      <c r="CJ68" s="2">
        <v>66.135999999999996</v>
      </c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</row>
    <row r="69" spans="1:264">
      <c r="A69" s="8">
        <f>DATE(2011,10,18)</f>
        <v>40834</v>
      </c>
      <c r="B69" s="2">
        <v>9.6300000000000008</v>
      </c>
      <c r="C69" s="8">
        <f>DATE(2011,10,18)</f>
        <v>40834</v>
      </c>
      <c r="D69" s="2">
        <v>55.523000000000003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8">
        <f>DATE(2013,6,3)</f>
        <v>41428</v>
      </c>
      <c r="Z69" s="2">
        <v>7.35</v>
      </c>
      <c r="AA69" s="8">
        <f>DATE(2013,6,3)</f>
        <v>41428</v>
      </c>
      <c r="AB69" s="2">
        <v>55.784999999999997</v>
      </c>
      <c r="AC69" s="2"/>
      <c r="AD69" s="2"/>
      <c r="AE69" s="2"/>
      <c r="AF69" s="2"/>
      <c r="AG69" s="8">
        <f>DATE(2007,10,1)</f>
        <v>39356</v>
      </c>
      <c r="AH69" s="2">
        <v>6.6</v>
      </c>
      <c r="AI69" s="8">
        <f>DATE(2007,10,1)</f>
        <v>39356</v>
      </c>
      <c r="AJ69" s="2">
        <v>80.322000000000003</v>
      </c>
      <c r="AK69" s="8">
        <f>DATE(2006,6,1)</f>
        <v>38869</v>
      </c>
      <c r="AL69" s="2">
        <v>5.7</v>
      </c>
      <c r="AM69" s="8">
        <f>DATE(2006,6,1)</f>
        <v>38869</v>
      </c>
      <c r="AN69" s="2">
        <v>92.733000000000004</v>
      </c>
      <c r="AO69" s="8">
        <f>DATE(2013,8,1)</f>
        <v>41487</v>
      </c>
      <c r="AP69" s="2">
        <v>5.3</v>
      </c>
      <c r="AQ69" s="8">
        <f>DATE(2013,8,1)</f>
        <v>41487</v>
      </c>
      <c r="AR69" s="2">
        <v>93.938000000000002</v>
      </c>
      <c r="AS69" s="2"/>
      <c r="AT69" s="2"/>
      <c r="AU69" s="2"/>
      <c r="AV69" s="2"/>
      <c r="AW69" s="2"/>
      <c r="AX69" s="2"/>
      <c r="AY69" s="2"/>
      <c r="AZ69" s="2"/>
      <c r="BA69" s="8">
        <f>DATE(2008,7,1)</f>
        <v>39630</v>
      </c>
      <c r="BB69" s="2">
        <v>11.38</v>
      </c>
      <c r="BC69" s="8">
        <f>DATE(2008,7,1)</f>
        <v>39630</v>
      </c>
      <c r="BD69" s="2">
        <v>46.715000000000003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8">
        <f>DATE(2007,4,1)</f>
        <v>39173</v>
      </c>
      <c r="BR69" s="2">
        <v>5.87</v>
      </c>
      <c r="BS69" s="8">
        <f>DATE(2007,4,1)</f>
        <v>39173</v>
      </c>
      <c r="BT69" s="2">
        <v>74.572000000000003</v>
      </c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8">
        <f>DATE(2014,5,1)</f>
        <v>41760</v>
      </c>
      <c r="CH69" s="2">
        <v>5.05</v>
      </c>
      <c r="CI69" s="8">
        <f>DATE(2014,5,1)</f>
        <v>41760</v>
      </c>
      <c r="CJ69" s="2">
        <v>66.036000000000001</v>
      </c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</row>
    <row r="70" spans="1:264">
      <c r="A70" s="8">
        <f>DATE(2011,11,23)</f>
        <v>40870</v>
      </c>
      <c r="B70" s="2">
        <v>9.6199999999999992</v>
      </c>
      <c r="C70" s="8">
        <f>DATE(2011,11,23)</f>
        <v>40870</v>
      </c>
      <c r="D70" s="2">
        <v>55.533000000000001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8">
        <f>DATE(2013,7,1)</f>
        <v>41456</v>
      </c>
      <c r="Z70" s="2">
        <v>7.6</v>
      </c>
      <c r="AA70" s="8">
        <f>DATE(2013,7,1)</f>
        <v>41456</v>
      </c>
      <c r="AB70" s="2">
        <v>55.534999999999997</v>
      </c>
      <c r="AC70" s="2"/>
      <c r="AD70" s="2"/>
      <c r="AE70" s="2"/>
      <c r="AF70" s="2"/>
      <c r="AG70" s="8">
        <f>DATE(2007,11,1)</f>
        <v>39387</v>
      </c>
      <c r="AH70" s="2">
        <v>5.6</v>
      </c>
      <c r="AI70" s="8">
        <f>DATE(2007,11,1)</f>
        <v>39387</v>
      </c>
      <c r="AJ70" s="2">
        <v>81.322000000000003</v>
      </c>
      <c r="AK70" s="8">
        <f>DATE(2006,8,1)</f>
        <v>38930</v>
      </c>
      <c r="AL70" s="2">
        <v>5.3</v>
      </c>
      <c r="AM70" s="8">
        <f>DATE(2006,8,1)</f>
        <v>38930</v>
      </c>
      <c r="AN70" s="2">
        <v>93.132999999999996</v>
      </c>
      <c r="AO70" s="8">
        <f>DATE(2013,9,2)</f>
        <v>41519</v>
      </c>
      <c r="AP70" s="2">
        <v>5.4</v>
      </c>
      <c r="AQ70" s="8">
        <f>DATE(2013,9,2)</f>
        <v>41519</v>
      </c>
      <c r="AR70" s="2">
        <v>93.837999999999994</v>
      </c>
      <c r="AS70" s="2"/>
      <c r="AT70" s="2"/>
      <c r="AU70" s="2"/>
      <c r="AV70" s="2"/>
      <c r="AW70" s="2"/>
      <c r="AX70" s="2"/>
      <c r="AY70" s="2"/>
      <c r="AZ70" s="2"/>
      <c r="BA70" s="8">
        <f>DATE(2008,8,1)</f>
        <v>39661</v>
      </c>
      <c r="BB70" s="2">
        <v>11.22</v>
      </c>
      <c r="BC70" s="8">
        <f>DATE(2008,8,1)</f>
        <v>39661</v>
      </c>
      <c r="BD70" s="2">
        <v>46.875</v>
      </c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8">
        <f>DATE(2007,5,1)</f>
        <v>39203</v>
      </c>
      <c r="BR70" s="2">
        <v>6.07</v>
      </c>
      <c r="BS70" s="8">
        <f>DATE(2007,5,1)</f>
        <v>39203</v>
      </c>
      <c r="BT70" s="2">
        <v>74.372</v>
      </c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8">
        <f>DATE(2014,6,16)</f>
        <v>41806</v>
      </c>
      <c r="CH70" s="2">
        <v>4.5999999999999996</v>
      </c>
      <c r="CI70" s="8">
        <f>DATE(2014,6,16)</f>
        <v>41806</v>
      </c>
      <c r="CJ70" s="2">
        <v>66.486000000000004</v>
      </c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</row>
    <row r="71" spans="1:264">
      <c r="A71" s="8">
        <f>DATE(2011,12,15)</f>
        <v>40892</v>
      </c>
      <c r="B71" s="2">
        <v>9.7100000000000009</v>
      </c>
      <c r="C71" s="8">
        <f>DATE(2011,12,15)</f>
        <v>40892</v>
      </c>
      <c r="D71" s="2">
        <v>55.442999999999998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8">
        <f>DATE(2013,8,1)</f>
        <v>41487</v>
      </c>
      <c r="Z71" s="2">
        <v>7.1</v>
      </c>
      <c r="AA71" s="8">
        <f>DATE(2013,8,1)</f>
        <v>41487</v>
      </c>
      <c r="AB71" s="2">
        <v>56.034999999999997</v>
      </c>
      <c r="AC71" s="2"/>
      <c r="AD71" s="2"/>
      <c r="AE71" s="2"/>
      <c r="AF71" s="2"/>
      <c r="AG71" s="8">
        <f>DATE(2007,12,1)</f>
        <v>39417</v>
      </c>
      <c r="AH71" s="2">
        <v>5.7</v>
      </c>
      <c r="AI71" s="8">
        <f>DATE(2007,12,1)</f>
        <v>39417</v>
      </c>
      <c r="AJ71" s="2">
        <v>81.221999999999994</v>
      </c>
      <c r="AK71" s="8">
        <f>DATE(2007,3,1)</f>
        <v>39142</v>
      </c>
      <c r="AL71" s="2">
        <v>6.8</v>
      </c>
      <c r="AM71" s="8">
        <f>DATE(2007,3,1)</f>
        <v>39142</v>
      </c>
      <c r="AN71" s="2">
        <v>91.632999999999996</v>
      </c>
      <c r="AO71" s="8">
        <f>DATE(2013,10,1)</f>
        <v>41548</v>
      </c>
      <c r="AP71" s="2">
        <v>5.6</v>
      </c>
      <c r="AQ71" s="8">
        <f>DATE(2013,10,1)</f>
        <v>41548</v>
      </c>
      <c r="AR71" s="2">
        <v>93.638000000000005</v>
      </c>
      <c r="AS71" s="2"/>
      <c r="AT71" s="2"/>
      <c r="AU71" s="2"/>
      <c r="AV71" s="2"/>
      <c r="AW71" s="2"/>
      <c r="AX71" s="2"/>
      <c r="AY71" s="2"/>
      <c r="AZ71" s="2"/>
      <c r="BA71" s="8">
        <f>DATE(2008,9,1)</f>
        <v>39692</v>
      </c>
      <c r="BB71" s="2">
        <v>11.13</v>
      </c>
      <c r="BC71" s="8">
        <f>DATE(2008,9,1)</f>
        <v>39692</v>
      </c>
      <c r="BD71" s="2">
        <v>46.965000000000003</v>
      </c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8">
        <f>DATE(2007,6,1)</f>
        <v>39234</v>
      </c>
      <c r="BR71" s="2">
        <v>5.67</v>
      </c>
      <c r="BS71" s="8">
        <f>DATE(2007,6,1)</f>
        <v>39234</v>
      </c>
      <c r="BT71" s="2">
        <v>74.772000000000006</v>
      </c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8">
        <f>DATE(2014,7,1)</f>
        <v>41821</v>
      </c>
      <c r="CH71" s="2">
        <v>4.7</v>
      </c>
      <c r="CI71" s="8">
        <f>DATE(2014,7,1)</f>
        <v>41821</v>
      </c>
      <c r="CJ71" s="2">
        <v>66.385999999999996</v>
      </c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</row>
    <row r="72" spans="1:264">
      <c r="A72" s="8">
        <f>DATE(2012,1,16)</f>
        <v>40924</v>
      </c>
      <c r="B72" s="2">
        <v>9.83</v>
      </c>
      <c r="C72" s="8">
        <f>DATE(2012,1,16)</f>
        <v>40924</v>
      </c>
      <c r="D72" s="2">
        <v>55.323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8">
        <f>DATE(2013,9,2)</f>
        <v>41519</v>
      </c>
      <c r="Z72" s="2">
        <v>7.4</v>
      </c>
      <c r="AA72" s="8">
        <f>DATE(2013,9,2)</f>
        <v>41519</v>
      </c>
      <c r="AB72" s="2">
        <v>55.734999999999999</v>
      </c>
      <c r="AC72" s="2"/>
      <c r="AD72" s="2"/>
      <c r="AE72" s="2"/>
      <c r="AF72" s="2"/>
      <c r="AG72" s="8">
        <f>DATE(2008,1,1)</f>
        <v>39448</v>
      </c>
      <c r="AH72" s="2">
        <v>5.5</v>
      </c>
      <c r="AI72" s="8">
        <f>DATE(2008,1,1)</f>
        <v>39448</v>
      </c>
      <c r="AJ72" s="2">
        <v>81.421999999999997</v>
      </c>
      <c r="AK72" s="8">
        <f>DATE(2007,4,1)</f>
        <v>39173</v>
      </c>
      <c r="AL72" s="2">
        <v>7</v>
      </c>
      <c r="AM72" s="8">
        <f>DATE(2007,4,1)</f>
        <v>39173</v>
      </c>
      <c r="AN72" s="2">
        <v>91.433000000000007</v>
      </c>
      <c r="AO72" s="8">
        <f>DATE(2013,11,4)</f>
        <v>41582</v>
      </c>
      <c r="AP72" s="2">
        <v>5.95</v>
      </c>
      <c r="AQ72" s="8">
        <f>DATE(2013,11,4)</f>
        <v>41582</v>
      </c>
      <c r="AR72" s="2">
        <v>93.287999999999997</v>
      </c>
      <c r="AS72" s="2"/>
      <c r="AT72" s="2"/>
      <c r="AU72" s="2"/>
      <c r="AV72" s="2"/>
      <c r="AW72" s="2"/>
      <c r="AX72" s="2"/>
      <c r="AY72" s="2"/>
      <c r="AZ72" s="2"/>
      <c r="BA72" s="8">
        <f>DATE(2008,10,27)</f>
        <v>39748</v>
      </c>
      <c r="BB72" s="2">
        <v>11.18</v>
      </c>
      <c r="BC72" s="8">
        <f>DATE(2008,10,27)</f>
        <v>39748</v>
      </c>
      <c r="BD72" s="2">
        <v>46.914999999999999</v>
      </c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8">
        <f>DATE(2007,7,1)</f>
        <v>39264</v>
      </c>
      <c r="BR72" s="2">
        <v>5.27</v>
      </c>
      <c r="BS72" s="8">
        <f>DATE(2007,7,1)</f>
        <v>39264</v>
      </c>
      <c r="BT72" s="2">
        <v>75.171999999999997</v>
      </c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8">
        <f>DATE(2014,8,1)</f>
        <v>41852</v>
      </c>
      <c r="CH72" s="2">
        <v>4.8</v>
      </c>
      <c r="CI72" s="8">
        <f>DATE(2014,8,1)</f>
        <v>41852</v>
      </c>
      <c r="CJ72" s="2">
        <v>66.286000000000001</v>
      </c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</row>
    <row r="73" spans="1:264">
      <c r="A73" s="8">
        <f>DATE(2012,2,23)</f>
        <v>40962</v>
      </c>
      <c r="B73" s="2">
        <v>9.91</v>
      </c>
      <c r="C73" s="8">
        <f>DATE(2012,2,23)</f>
        <v>40962</v>
      </c>
      <c r="D73" s="2">
        <v>55.243000000000002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8">
        <f>DATE(2013,10,1)</f>
        <v>41548</v>
      </c>
      <c r="Z73" s="2">
        <v>7.3</v>
      </c>
      <c r="AA73" s="8">
        <f>DATE(2013,10,1)</f>
        <v>41548</v>
      </c>
      <c r="AB73" s="2">
        <v>55.835000000000001</v>
      </c>
      <c r="AC73" s="2"/>
      <c r="AD73" s="2"/>
      <c r="AE73" s="2"/>
      <c r="AF73" s="2"/>
      <c r="AG73" s="8">
        <f>DATE(2008,2,1)</f>
        <v>39479</v>
      </c>
      <c r="AH73" s="2">
        <v>5.4</v>
      </c>
      <c r="AI73" s="8">
        <f>DATE(2008,2,1)</f>
        <v>39479</v>
      </c>
      <c r="AJ73" s="2">
        <v>81.522000000000006</v>
      </c>
      <c r="AK73" s="8">
        <f>DATE(2007,5,1)</f>
        <v>39203</v>
      </c>
      <c r="AL73" s="2">
        <v>6.5</v>
      </c>
      <c r="AM73" s="8">
        <f>DATE(2007,5,1)</f>
        <v>39203</v>
      </c>
      <c r="AN73" s="2">
        <v>91.933000000000007</v>
      </c>
      <c r="AO73" s="8">
        <f>DATE(2013,12,2)</f>
        <v>41610</v>
      </c>
      <c r="AP73" s="2">
        <v>5.45</v>
      </c>
      <c r="AQ73" s="8">
        <f>DATE(2013,12,2)</f>
        <v>41610</v>
      </c>
      <c r="AR73" s="2">
        <v>93.787999999999997</v>
      </c>
      <c r="AS73" s="2"/>
      <c r="AT73" s="2"/>
      <c r="AU73" s="2"/>
      <c r="AV73" s="2"/>
      <c r="AW73" s="2"/>
      <c r="AX73" s="2"/>
      <c r="AY73" s="2"/>
      <c r="AZ73" s="2"/>
      <c r="BA73" s="8">
        <f>DATE(2008,11,11)</f>
        <v>39763</v>
      </c>
      <c r="BB73" s="2">
        <v>11.24</v>
      </c>
      <c r="BC73" s="8">
        <f>DATE(2008,11,11)</f>
        <v>39763</v>
      </c>
      <c r="BD73" s="2">
        <v>46.854999999999997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8">
        <f>DATE(2007,9,1)</f>
        <v>39326</v>
      </c>
      <c r="BR73" s="2">
        <v>5.22</v>
      </c>
      <c r="BS73" s="8">
        <f>DATE(2007,9,1)</f>
        <v>39326</v>
      </c>
      <c r="BT73" s="2">
        <v>75.221999999999994</v>
      </c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8">
        <f>DATE(2014,9,1)</f>
        <v>41883</v>
      </c>
      <c r="CH73" s="2">
        <v>4.7</v>
      </c>
      <c r="CI73" s="8">
        <f>DATE(2014,9,1)</f>
        <v>41883</v>
      </c>
      <c r="CJ73" s="2">
        <v>66.385999999999996</v>
      </c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</row>
    <row r="74" spans="1:264">
      <c r="A74" s="8">
        <f>DATE(2012,3,29)</f>
        <v>40997</v>
      </c>
      <c r="B74" s="2">
        <v>10.02</v>
      </c>
      <c r="C74" s="8">
        <f>DATE(2012,3,29)</f>
        <v>40997</v>
      </c>
      <c r="D74" s="2">
        <v>55.133000000000003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8">
        <f>DATE(2013,11,4)</f>
        <v>41582</v>
      </c>
      <c r="Z74" s="2">
        <v>7.1</v>
      </c>
      <c r="AA74" s="8">
        <f>DATE(2013,11,4)</f>
        <v>41582</v>
      </c>
      <c r="AB74" s="2">
        <v>56.034999999999997</v>
      </c>
      <c r="AC74" s="2"/>
      <c r="AD74" s="2"/>
      <c r="AE74" s="2"/>
      <c r="AF74" s="2"/>
      <c r="AG74" s="8">
        <f>DATE(2008,3,1)</f>
        <v>39508</v>
      </c>
      <c r="AH74" s="2">
        <v>6.2</v>
      </c>
      <c r="AI74" s="8">
        <f>DATE(2008,3,1)</f>
        <v>39508</v>
      </c>
      <c r="AJ74" s="2">
        <v>80.721999999999994</v>
      </c>
      <c r="AK74" s="8">
        <f>DATE(2007,6,1)</f>
        <v>39234</v>
      </c>
      <c r="AL74" s="2">
        <v>6.9</v>
      </c>
      <c r="AM74" s="8">
        <f>DATE(2007,6,1)</f>
        <v>39234</v>
      </c>
      <c r="AN74" s="2">
        <v>91.533000000000001</v>
      </c>
      <c r="AO74" s="8">
        <f>DATE(2014,1,1)</f>
        <v>41640</v>
      </c>
      <c r="AP74" s="2">
        <v>5.4</v>
      </c>
      <c r="AQ74" s="8">
        <f>DATE(2014,1,1)</f>
        <v>41640</v>
      </c>
      <c r="AR74" s="2">
        <v>93.837999999999994</v>
      </c>
      <c r="AS74" s="2"/>
      <c r="AT74" s="2"/>
      <c r="AU74" s="2"/>
      <c r="AV74" s="2"/>
      <c r="AW74" s="2"/>
      <c r="AX74" s="2"/>
      <c r="AY74" s="2"/>
      <c r="AZ74" s="2"/>
      <c r="BA74" s="8">
        <f>DATE(2008,12,6)</f>
        <v>39788</v>
      </c>
      <c r="BB74" s="2">
        <v>10.44</v>
      </c>
      <c r="BC74" s="8">
        <f>DATE(2008,12,6)</f>
        <v>39788</v>
      </c>
      <c r="BD74" s="2">
        <v>47.655000000000001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8">
        <f>DATE(2007,10,1)</f>
        <v>39356</v>
      </c>
      <c r="BR74" s="2">
        <v>4.87</v>
      </c>
      <c r="BS74" s="8">
        <f>DATE(2007,10,1)</f>
        <v>39356</v>
      </c>
      <c r="BT74" s="2">
        <v>75.572000000000003</v>
      </c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8">
        <f>DATE(2014,10,1)</f>
        <v>41913</v>
      </c>
      <c r="CH74" s="2">
        <v>5</v>
      </c>
      <c r="CI74" s="8">
        <f>DATE(2014,10,1)</f>
        <v>41913</v>
      </c>
      <c r="CJ74" s="2">
        <v>66.085999999999999</v>
      </c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</row>
    <row r="75" spans="1:264">
      <c r="A75" s="8">
        <f>DATE(2012,4,28)</f>
        <v>41027</v>
      </c>
      <c r="B75" s="2">
        <v>10.01</v>
      </c>
      <c r="C75" s="8">
        <f>DATE(2012,4,28)</f>
        <v>41027</v>
      </c>
      <c r="D75" s="2">
        <v>55.143000000000001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8">
        <f>DATE(2013,12,2)</f>
        <v>41610</v>
      </c>
      <c r="Z75" s="2">
        <v>7.15</v>
      </c>
      <c r="AA75" s="8">
        <f>DATE(2013,12,2)</f>
        <v>41610</v>
      </c>
      <c r="AB75" s="2">
        <v>55.984999999999999</v>
      </c>
      <c r="AC75" s="2"/>
      <c r="AD75" s="2"/>
      <c r="AE75" s="2"/>
      <c r="AF75" s="2"/>
      <c r="AG75" s="8">
        <f>DATE(2008,4,1)</f>
        <v>39539</v>
      </c>
      <c r="AH75" s="2">
        <v>6.3</v>
      </c>
      <c r="AI75" s="8">
        <f>DATE(2008,4,1)</f>
        <v>39539</v>
      </c>
      <c r="AJ75" s="2">
        <v>80.622</v>
      </c>
      <c r="AK75" s="8">
        <f>DATE(2007,8,1)</f>
        <v>39295</v>
      </c>
      <c r="AL75" s="2">
        <v>6.8</v>
      </c>
      <c r="AM75" s="8">
        <f>DATE(2007,8,1)</f>
        <v>39295</v>
      </c>
      <c r="AN75" s="2">
        <v>91.632999999999996</v>
      </c>
      <c r="AO75" s="8">
        <f>DATE(2014,2,1)</f>
        <v>41671</v>
      </c>
      <c r="AP75" s="2">
        <v>5.5</v>
      </c>
      <c r="AQ75" s="8">
        <f>DATE(2014,2,1)</f>
        <v>41671</v>
      </c>
      <c r="AR75" s="2">
        <v>93.738</v>
      </c>
      <c r="AS75" s="2"/>
      <c r="AT75" s="2"/>
      <c r="AU75" s="2"/>
      <c r="AV75" s="2"/>
      <c r="AW75" s="2"/>
      <c r="AX75" s="2"/>
      <c r="AY75" s="2"/>
      <c r="AZ75" s="2"/>
      <c r="BA75" s="8">
        <f>DATE(2008,12,16)</f>
        <v>39798</v>
      </c>
      <c r="BB75" s="2">
        <v>10.43</v>
      </c>
      <c r="BC75" s="8">
        <f>DATE(2008,12,16)</f>
        <v>39798</v>
      </c>
      <c r="BD75" s="2">
        <v>47.664999999999999</v>
      </c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8">
        <f>DATE(2007,11,1)</f>
        <v>39387</v>
      </c>
      <c r="BR75" s="2">
        <v>4.97</v>
      </c>
      <c r="BS75" s="8">
        <f>DATE(2007,11,1)</f>
        <v>39387</v>
      </c>
      <c r="BT75" s="2">
        <v>75.471999999999994</v>
      </c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8">
        <f>DATE(2014,11,1)</f>
        <v>41944</v>
      </c>
      <c r="CH75" s="2">
        <v>5.05</v>
      </c>
      <c r="CI75" s="8">
        <f>DATE(2014,11,1)</f>
        <v>41944</v>
      </c>
      <c r="CJ75" s="2">
        <v>66.036000000000001</v>
      </c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</row>
    <row r="76" spans="1:264">
      <c r="A76" s="8">
        <f>DATE(2012,5,31)</f>
        <v>41060</v>
      </c>
      <c r="B76" s="2">
        <v>10.050000000000001</v>
      </c>
      <c r="C76" s="8">
        <f>DATE(2012,5,31)</f>
        <v>41060</v>
      </c>
      <c r="D76" s="2">
        <v>55.103000000000002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8">
        <f>DATE(2014,1,1)</f>
        <v>41640</v>
      </c>
      <c r="Z76" s="2">
        <v>7.3</v>
      </c>
      <c r="AA76" s="8">
        <f>DATE(2014,1,1)</f>
        <v>41640</v>
      </c>
      <c r="AB76" s="2">
        <v>55.835000000000001</v>
      </c>
      <c r="AC76" s="2"/>
      <c r="AD76" s="2"/>
      <c r="AE76" s="2"/>
      <c r="AF76" s="2"/>
      <c r="AG76" s="8">
        <f>DATE(2008,5,1)</f>
        <v>39569</v>
      </c>
      <c r="AH76" s="2">
        <v>6.2</v>
      </c>
      <c r="AI76" s="8">
        <f>DATE(2008,5,1)</f>
        <v>39569</v>
      </c>
      <c r="AJ76" s="2">
        <v>80.721999999999994</v>
      </c>
      <c r="AK76" s="8">
        <f>DATE(2007,9,1)</f>
        <v>39326</v>
      </c>
      <c r="AL76" s="2">
        <v>6.8</v>
      </c>
      <c r="AM76" s="8">
        <f>DATE(2007,9,1)</f>
        <v>39326</v>
      </c>
      <c r="AN76" s="2">
        <v>91.632999999999996</v>
      </c>
      <c r="AO76" s="8">
        <f>DATE(2014,3,1)</f>
        <v>41699</v>
      </c>
      <c r="AP76" s="2">
        <v>5.45</v>
      </c>
      <c r="AQ76" s="8">
        <f>DATE(2014,3,1)</f>
        <v>41699</v>
      </c>
      <c r="AR76" s="2">
        <v>93.787999999999997</v>
      </c>
      <c r="AS76" s="2"/>
      <c r="AT76" s="2"/>
      <c r="AU76" s="2"/>
      <c r="AV76" s="2"/>
      <c r="AW76" s="2"/>
      <c r="AX76" s="2"/>
      <c r="AY76" s="2"/>
      <c r="AZ76" s="2"/>
      <c r="BA76" s="8">
        <f>DATE(2008,12,22)</f>
        <v>39804</v>
      </c>
      <c r="BB76" s="2">
        <v>11.14</v>
      </c>
      <c r="BC76" s="8">
        <f>DATE(2008,12,22)</f>
        <v>39804</v>
      </c>
      <c r="BD76" s="2">
        <v>46.954999999999998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8">
        <f>DATE(2007,12,1)</f>
        <v>39417</v>
      </c>
      <c r="BR76" s="2">
        <v>5.0199999999999996</v>
      </c>
      <c r="BS76" s="8">
        <f>DATE(2007,12,1)</f>
        <v>39417</v>
      </c>
      <c r="BT76" s="2">
        <v>75.421999999999997</v>
      </c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8">
        <f>DATE(2014,12,1)</f>
        <v>41974</v>
      </c>
      <c r="CH76" s="2">
        <v>5</v>
      </c>
      <c r="CI76" s="8">
        <f>DATE(2014,12,1)</f>
        <v>41974</v>
      </c>
      <c r="CJ76" s="2">
        <v>66.085999999999999</v>
      </c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</row>
    <row r="77" spans="1:264">
      <c r="A77" s="8">
        <f>DATE(2012,6,4)</f>
        <v>41064</v>
      </c>
      <c r="B77" s="2">
        <v>10</v>
      </c>
      <c r="C77" s="8">
        <f>DATE(2012,6,4)</f>
        <v>41064</v>
      </c>
      <c r="D77" s="2">
        <v>55.152999999999999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8">
        <f>DATE(2014,2,1)</f>
        <v>41671</v>
      </c>
      <c r="Z77" s="2">
        <v>7.7</v>
      </c>
      <c r="AA77" s="8">
        <f>DATE(2014,2,1)</f>
        <v>41671</v>
      </c>
      <c r="AB77" s="2">
        <v>55.435000000000002</v>
      </c>
      <c r="AC77" s="2"/>
      <c r="AD77" s="2"/>
      <c r="AE77" s="2"/>
      <c r="AF77" s="2"/>
      <c r="AG77" s="8">
        <f>DATE(2008,6,1)</f>
        <v>39600</v>
      </c>
      <c r="AH77" s="2">
        <v>7.1</v>
      </c>
      <c r="AI77" s="8">
        <f>DATE(2008,6,1)</f>
        <v>39600</v>
      </c>
      <c r="AJ77" s="2">
        <v>79.822000000000003</v>
      </c>
      <c r="AK77" s="8">
        <f>DATE(2007,10,1)</f>
        <v>39356</v>
      </c>
      <c r="AL77" s="2">
        <v>6.9</v>
      </c>
      <c r="AM77" s="8">
        <f>DATE(2007,10,1)</f>
        <v>39356</v>
      </c>
      <c r="AN77" s="2">
        <v>91.533000000000001</v>
      </c>
      <c r="AO77" s="8">
        <f>DATE(2014,4,1)</f>
        <v>41730</v>
      </c>
      <c r="AP77" s="2">
        <v>5.5</v>
      </c>
      <c r="AQ77" s="8">
        <f>DATE(2014,4,1)</f>
        <v>41730</v>
      </c>
      <c r="AR77" s="2">
        <v>93.738</v>
      </c>
      <c r="AS77" s="2"/>
      <c r="AT77" s="2"/>
      <c r="AU77" s="2"/>
      <c r="AV77" s="2"/>
      <c r="AW77" s="2"/>
      <c r="AX77" s="2"/>
      <c r="AY77" s="2"/>
      <c r="AZ77" s="2"/>
      <c r="BA77" s="8">
        <f>DATE(2009,1,15)</f>
        <v>39828</v>
      </c>
      <c r="BB77" s="2">
        <v>11.01</v>
      </c>
      <c r="BC77" s="8">
        <f>DATE(2009,1,15)</f>
        <v>39828</v>
      </c>
      <c r="BD77" s="2">
        <v>47.085000000000001</v>
      </c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8">
        <f>DATE(2008,1,1)</f>
        <v>39448</v>
      </c>
      <c r="BR77" s="2">
        <v>5.17</v>
      </c>
      <c r="BS77" s="8">
        <f>DATE(2008,1,1)</f>
        <v>39448</v>
      </c>
      <c r="BT77" s="2">
        <v>75.272000000000006</v>
      </c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8">
        <f>DATE(2015,1,1)</f>
        <v>42005</v>
      </c>
      <c r="CH77" s="2">
        <v>4.5</v>
      </c>
      <c r="CI77" s="8">
        <f>DATE(2015,1,1)</f>
        <v>42005</v>
      </c>
      <c r="CJ77" s="2">
        <v>66.585999999999999</v>
      </c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</row>
    <row r="78" spans="1:264">
      <c r="A78" s="8">
        <f>DATE(2012,7,6)</f>
        <v>41096</v>
      </c>
      <c r="B78" s="2">
        <v>9.73</v>
      </c>
      <c r="C78" s="8">
        <f>DATE(2012,7,6)</f>
        <v>41096</v>
      </c>
      <c r="D78" s="2">
        <v>55.423000000000002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8">
        <f>DATE(2014,3,1)</f>
        <v>41699</v>
      </c>
      <c r="Z78" s="2">
        <v>7.7</v>
      </c>
      <c r="AA78" s="8">
        <f>DATE(2014,3,1)</f>
        <v>41699</v>
      </c>
      <c r="AB78" s="2">
        <v>55.435000000000002</v>
      </c>
      <c r="AC78" s="2"/>
      <c r="AD78" s="2"/>
      <c r="AE78" s="2"/>
      <c r="AF78" s="2"/>
      <c r="AG78" s="8">
        <f>DATE(2008,7,1)</f>
        <v>39630</v>
      </c>
      <c r="AH78" s="2">
        <v>7.2</v>
      </c>
      <c r="AI78" s="8">
        <f>DATE(2008,7,1)</f>
        <v>39630</v>
      </c>
      <c r="AJ78" s="2">
        <v>79.721999999999994</v>
      </c>
      <c r="AK78" s="8">
        <f>DATE(2007,11,1)</f>
        <v>39387</v>
      </c>
      <c r="AL78" s="2">
        <v>7.5</v>
      </c>
      <c r="AM78" s="8">
        <f>DATE(2007,11,1)</f>
        <v>39387</v>
      </c>
      <c r="AN78" s="2">
        <v>90.933000000000007</v>
      </c>
      <c r="AO78" s="8">
        <f>DATE(2014,5,1)</f>
        <v>41760</v>
      </c>
      <c r="AP78" s="2">
        <v>5.6</v>
      </c>
      <c r="AQ78" s="8">
        <f>DATE(2014,5,1)</f>
        <v>41760</v>
      </c>
      <c r="AR78" s="2">
        <v>93.638000000000005</v>
      </c>
      <c r="AS78" s="2"/>
      <c r="AT78" s="2"/>
      <c r="AU78" s="2"/>
      <c r="AV78" s="2"/>
      <c r="AW78" s="2"/>
      <c r="AX78" s="2"/>
      <c r="AY78" s="2"/>
      <c r="AZ78" s="2"/>
      <c r="BA78" s="8">
        <f>DATE(2009,2,17)</f>
        <v>39861</v>
      </c>
      <c r="BB78" s="2">
        <v>10.93</v>
      </c>
      <c r="BC78" s="8">
        <f>DATE(2009,2,17)</f>
        <v>39861</v>
      </c>
      <c r="BD78" s="2">
        <v>47.164999999999999</v>
      </c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8">
        <f>DATE(2008,2,1)</f>
        <v>39479</v>
      </c>
      <c r="BR78" s="2">
        <v>4.97</v>
      </c>
      <c r="BS78" s="8">
        <f>DATE(2008,2,1)</f>
        <v>39479</v>
      </c>
      <c r="BT78" s="2">
        <v>75.471999999999994</v>
      </c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8">
        <f>DATE(2015,2,1)</f>
        <v>42036</v>
      </c>
      <c r="CH78" s="2">
        <v>4.05</v>
      </c>
      <c r="CI78" s="8">
        <f>DATE(2015,2,1)</f>
        <v>42036</v>
      </c>
      <c r="CJ78" s="2">
        <v>67.036000000000001</v>
      </c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</row>
    <row r="79" spans="1:264">
      <c r="A79" s="8">
        <f>DATE(2012,8,7)</f>
        <v>41128</v>
      </c>
      <c r="B79" s="2">
        <v>9.64</v>
      </c>
      <c r="C79" s="8">
        <f>DATE(2012,8,7)</f>
        <v>41128</v>
      </c>
      <c r="D79" s="2">
        <v>55.512999999999998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8">
        <f>DATE(2014,4,1)</f>
        <v>41730</v>
      </c>
      <c r="Z79" s="2">
        <v>7.3</v>
      </c>
      <c r="AA79" s="8">
        <f>DATE(2014,4,1)</f>
        <v>41730</v>
      </c>
      <c r="AB79" s="2">
        <v>55.835000000000001</v>
      </c>
      <c r="AC79" s="2"/>
      <c r="AD79" s="2"/>
      <c r="AE79" s="2"/>
      <c r="AF79" s="2"/>
      <c r="AG79" s="8">
        <f>DATE(2008,8,1)</f>
        <v>39661</v>
      </c>
      <c r="AH79" s="2">
        <v>4.97</v>
      </c>
      <c r="AI79" s="8">
        <f>DATE(2008,8,1)</f>
        <v>39661</v>
      </c>
      <c r="AJ79" s="2">
        <v>81.951999999999998</v>
      </c>
      <c r="AK79" s="8">
        <f>DATE(2007,12,1)</f>
        <v>39417</v>
      </c>
      <c r="AL79" s="2">
        <v>7.4</v>
      </c>
      <c r="AM79" s="8">
        <f>DATE(2007,12,1)</f>
        <v>39417</v>
      </c>
      <c r="AN79" s="2">
        <v>91.033000000000001</v>
      </c>
      <c r="AO79" s="8">
        <f>DATE(2014,6,16)</f>
        <v>41806</v>
      </c>
      <c r="AP79" s="2">
        <v>5.36</v>
      </c>
      <c r="AQ79" s="8">
        <f>DATE(2014,6,16)</f>
        <v>41806</v>
      </c>
      <c r="AR79" s="2">
        <v>93.878</v>
      </c>
      <c r="AS79" s="2"/>
      <c r="AT79" s="2"/>
      <c r="AU79" s="2"/>
      <c r="AV79" s="2"/>
      <c r="AW79" s="2"/>
      <c r="AX79" s="2"/>
      <c r="AY79" s="2"/>
      <c r="AZ79" s="2"/>
      <c r="BA79" s="8">
        <f>DATE(2009,3,27)</f>
        <v>39899</v>
      </c>
      <c r="BB79" s="2">
        <v>10.83</v>
      </c>
      <c r="BC79" s="8">
        <f>DATE(2009,3,27)</f>
        <v>39899</v>
      </c>
      <c r="BD79" s="2">
        <v>47.265000000000001</v>
      </c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8">
        <f>DATE(2008,3,1)</f>
        <v>39508</v>
      </c>
      <c r="BR79" s="2">
        <v>5.82</v>
      </c>
      <c r="BS79" s="8">
        <f>DATE(2008,3,1)</f>
        <v>39508</v>
      </c>
      <c r="BT79" s="2">
        <v>74.622</v>
      </c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8">
        <f>DATE(2015,3,1)</f>
        <v>42064</v>
      </c>
      <c r="CH79" s="2">
        <v>4.3499999999999996</v>
      </c>
      <c r="CI79" s="8">
        <f>DATE(2015,3,1)</f>
        <v>42064</v>
      </c>
      <c r="CJ79" s="2">
        <v>66.736000000000004</v>
      </c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</row>
    <row r="80" spans="1:264">
      <c r="A80" s="8">
        <f>DATE(2012,9,19)</f>
        <v>41171</v>
      </c>
      <c r="B80" s="2">
        <v>9.7899999999999991</v>
      </c>
      <c r="C80" s="8">
        <f>DATE(2012,9,19)</f>
        <v>41171</v>
      </c>
      <c r="D80" s="2">
        <v>55.363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8">
        <f>DATE(2014,5,1)</f>
        <v>41760</v>
      </c>
      <c r="Z80" s="2">
        <v>7.5</v>
      </c>
      <c r="AA80" s="8">
        <f>DATE(2014,5,1)</f>
        <v>41760</v>
      </c>
      <c r="AB80" s="2">
        <v>55.634999999999998</v>
      </c>
      <c r="AC80" s="2"/>
      <c r="AD80" s="2"/>
      <c r="AE80" s="2"/>
      <c r="AF80" s="2"/>
      <c r="AG80" s="8">
        <f>DATE(2008,9,1)</f>
        <v>39692</v>
      </c>
      <c r="AH80" s="2">
        <v>4.2300000000000004</v>
      </c>
      <c r="AI80" s="8">
        <f>DATE(2008,9,1)</f>
        <v>39692</v>
      </c>
      <c r="AJ80" s="2">
        <v>82.691999999999993</v>
      </c>
      <c r="AK80" s="8">
        <f>DATE(2008,1,1)</f>
        <v>39448</v>
      </c>
      <c r="AL80" s="2">
        <v>7.1</v>
      </c>
      <c r="AM80" s="8">
        <f>DATE(2008,1,1)</f>
        <v>39448</v>
      </c>
      <c r="AN80" s="2">
        <v>91.332999999999998</v>
      </c>
      <c r="AO80" s="8">
        <f>DATE(2014,7,1)</f>
        <v>41821</v>
      </c>
      <c r="AP80" s="2">
        <v>5.3</v>
      </c>
      <c r="AQ80" s="8">
        <f>DATE(2014,7,1)</f>
        <v>41821</v>
      </c>
      <c r="AR80" s="2">
        <v>93.938000000000002</v>
      </c>
      <c r="AS80" s="2"/>
      <c r="AT80" s="2"/>
      <c r="AU80" s="2"/>
      <c r="AV80" s="2"/>
      <c r="AW80" s="2"/>
      <c r="AX80" s="2"/>
      <c r="AY80" s="2"/>
      <c r="AZ80" s="2"/>
      <c r="BA80" s="8">
        <f>DATE(2009,4,15)</f>
        <v>39918</v>
      </c>
      <c r="BB80" s="2">
        <v>10.69</v>
      </c>
      <c r="BC80" s="8">
        <f>DATE(2009,4,15)</f>
        <v>39918</v>
      </c>
      <c r="BD80" s="2">
        <v>47.405000000000001</v>
      </c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8">
        <f>DATE(2008,4,1)</f>
        <v>39539</v>
      </c>
      <c r="BR80" s="2">
        <v>5.82</v>
      </c>
      <c r="BS80" s="8">
        <f>DATE(2008,4,1)</f>
        <v>39539</v>
      </c>
      <c r="BT80" s="2">
        <v>74.622</v>
      </c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8">
        <f>DATE(2015,4,1)</f>
        <v>42095</v>
      </c>
      <c r="CH80" s="2">
        <v>4.75</v>
      </c>
      <c r="CI80" s="8">
        <f>DATE(2015,4,1)</f>
        <v>42095</v>
      </c>
      <c r="CJ80" s="2">
        <v>66.335999999999999</v>
      </c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</row>
    <row r="81" spans="1:264">
      <c r="A81" s="8">
        <f>DATE(2012,10,18)</f>
        <v>41200</v>
      </c>
      <c r="B81" s="2">
        <v>9.7899999999999991</v>
      </c>
      <c r="C81" s="8">
        <f>DATE(2012,10,18)</f>
        <v>41200</v>
      </c>
      <c r="D81" s="2">
        <v>55.363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8">
        <f>DATE(2014,6,17)</f>
        <v>41807</v>
      </c>
      <c r="Z81" s="2">
        <v>7.05</v>
      </c>
      <c r="AA81" s="8">
        <f>DATE(2014,6,17)</f>
        <v>41807</v>
      </c>
      <c r="AB81" s="2">
        <v>56.085000000000001</v>
      </c>
      <c r="AC81" s="2"/>
      <c r="AD81" s="2"/>
      <c r="AE81" s="2"/>
      <c r="AF81" s="2"/>
      <c r="AG81" s="8">
        <f>DATE(2008,10,1)</f>
        <v>39722</v>
      </c>
      <c r="AH81" s="2">
        <v>4.3600000000000003</v>
      </c>
      <c r="AI81" s="8">
        <f>DATE(2008,10,1)</f>
        <v>39722</v>
      </c>
      <c r="AJ81" s="2">
        <v>82.561999999999998</v>
      </c>
      <c r="AK81" s="8">
        <f>DATE(2008,2,1)</f>
        <v>39479</v>
      </c>
      <c r="AL81" s="2">
        <v>6.7</v>
      </c>
      <c r="AM81" s="8">
        <f>DATE(2008,2,1)</f>
        <v>39479</v>
      </c>
      <c r="AN81" s="2">
        <v>91.733000000000004</v>
      </c>
      <c r="AO81" s="8">
        <f>DATE(2014,8,1)</f>
        <v>41852</v>
      </c>
      <c r="AP81" s="2">
        <v>5.3</v>
      </c>
      <c r="AQ81" s="8">
        <f>DATE(2014,8,1)</f>
        <v>41852</v>
      </c>
      <c r="AR81" s="2">
        <v>93.938000000000002</v>
      </c>
      <c r="AS81" s="2"/>
      <c r="AT81" s="2"/>
      <c r="AU81" s="2"/>
      <c r="AV81" s="2"/>
      <c r="AW81" s="2"/>
      <c r="AX81" s="2"/>
      <c r="AY81" s="2"/>
      <c r="AZ81" s="2"/>
      <c r="BA81" s="8">
        <f>DATE(2009,5,7)</f>
        <v>39940</v>
      </c>
      <c r="BB81" s="2">
        <v>10.62</v>
      </c>
      <c r="BC81" s="8">
        <f>DATE(2009,5,7)</f>
        <v>39940</v>
      </c>
      <c r="BD81" s="2">
        <v>47.475000000000001</v>
      </c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8">
        <f>DATE(2008,5,1)</f>
        <v>39569</v>
      </c>
      <c r="BR81" s="2">
        <v>5.87</v>
      </c>
      <c r="BS81" s="8">
        <f>DATE(2008,5,1)</f>
        <v>39569</v>
      </c>
      <c r="BT81" s="2">
        <v>74.572000000000003</v>
      </c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8">
        <f>DATE(2015,5,1)</f>
        <v>42125</v>
      </c>
      <c r="CH81" s="2">
        <v>4.5999999999999996</v>
      </c>
      <c r="CI81" s="8">
        <f>DATE(2015,5,1)</f>
        <v>42125</v>
      </c>
      <c r="CJ81" s="2">
        <v>66.486000000000004</v>
      </c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</row>
    <row r="82" spans="1:264">
      <c r="A82" s="8">
        <f>DATE(2012,11,20)</f>
        <v>41233</v>
      </c>
      <c r="B82" s="2">
        <v>9.81</v>
      </c>
      <c r="C82" s="8">
        <f>DATE(2012,11,20)</f>
        <v>41233</v>
      </c>
      <c r="D82" s="2">
        <v>55.343000000000004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8">
        <f>DATE(2014,7,1)</f>
        <v>41821</v>
      </c>
      <c r="Z82" s="2">
        <v>6.9</v>
      </c>
      <c r="AA82" s="8">
        <f>DATE(2014,7,1)</f>
        <v>41821</v>
      </c>
      <c r="AB82" s="2">
        <v>56.234999999999999</v>
      </c>
      <c r="AC82" s="2"/>
      <c r="AD82" s="2"/>
      <c r="AE82" s="2"/>
      <c r="AF82" s="2"/>
      <c r="AG82" s="8">
        <f>DATE(2008,11,1)</f>
        <v>39753</v>
      </c>
      <c r="AH82" s="2">
        <v>5.05</v>
      </c>
      <c r="AI82" s="8">
        <f>DATE(2008,11,1)</f>
        <v>39753</v>
      </c>
      <c r="AJ82" s="2">
        <v>81.872</v>
      </c>
      <c r="AK82" s="8">
        <f>DATE(2008,3,1)</f>
        <v>39508</v>
      </c>
      <c r="AL82" s="2">
        <v>7.6</v>
      </c>
      <c r="AM82" s="8">
        <f>DATE(2008,3,1)</f>
        <v>39508</v>
      </c>
      <c r="AN82" s="2">
        <v>90.832999999999998</v>
      </c>
      <c r="AO82" s="8">
        <f>DATE(2014,9,1)</f>
        <v>41883</v>
      </c>
      <c r="AP82" s="2">
        <v>5.5</v>
      </c>
      <c r="AQ82" s="8">
        <f>DATE(2014,9,1)</f>
        <v>41883</v>
      </c>
      <c r="AR82" s="2">
        <v>93.738</v>
      </c>
      <c r="AS82" s="2"/>
      <c r="AT82" s="2"/>
      <c r="AU82" s="2"/>
      <c r="AV82" s="2"/>
      <c r="AW82" s="2"/>
      <c r="AX82" s="2"/>
      <c r="AY82" s="2"/>
      <c r="AZ82" s="2"/>
      <c r="BA82" s="8">
        <f>DATE(2009,6,23)</f>
        <v>39987</v>
      </c>
      <c r="BB82" s="2">
        <v>10.51</v>
      </c>
      <c r="BC82" s="8">
        <f>DATE(2009,6,23)</f>
        <v>39987</v>
      </c>
      <c r="BD82" s="2">
        <v>47.585000000000001</v>
      </c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8">
        <f>DATE(2008,6,1)</f>
        <v>39600</v>
      </c>
      <c r="BR82" s="2">
        <v>5.77</v>
      </c>
      <c r="BS82" s="8">
        <f>DATE(2008,6,1)</f>
        <v>39600</v>
      </c>
      <c r="BT82" s="2">
        <v>74.671999999999997</v>
      </c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8">
        <f>DATE(2015,6,1)</f>
        <v>42156</v>
      </c>
      <c r="CH82" s="2">
        <v>4.4000000000000004</v>
      </c>
      <c r="CI82" s="8">
        <f>DATE(2015,6,1)</f>
        <v>42156</v>
      </c>
      <c r="CJ82" s="2">
        <v>66.686000000000007</v>
      </c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</row>
    <row r="83" spans="1:264">
      <c r="A83" s="8">
        <f>DATE(2012,12,13)</f>
        <v>41256</v>
      </c>
      <c r="B83" s="2">
        <v>9.98</v>
      </c>
      <c r="C83" s="8">
        <f>DATE(2012,12,13)</f>
        <v>41256</v>
      </c>
      <c r="D83" s="2">
        <v>55.173000000000002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8">
        <f>DATE(2014,8,1)</f>
        <v>41852</v>
      </c>
      <c r="Z83" s="2">
        <v>6.8</v>
      </c>
      <c r="AA83" s="8">
        <f>DATE(2014,8,1)</f>
        <v>41852</v>
      </c>
      <c r="AB83" s="2">
        <v>56.335000000000001</v>
      </c>
      <c r="AC83" s="2"/>
      <c r="AD83" s="2"/>
      <c r="AE83" s="2"/>
      <c r="AF83" s="2"/>
      <c r="AG83" s="8">
        <f>DATE(2008,12,1)</f>
        <v>39783</v>
      </c>
      <c r="AH83" s="2">
        <v>4.28</v>
      </c>
      <c r="AI83" s="8">
        <f>DATE(2008,12,1)</f>
        <v>39783</v>
      </c>
      <c r="AJ83" s="2">
        <v>82.641999999999996</v>
      </c>
      <c r="AK83" s="8">
        <f>DATE(2008,4,1)</f>
        <v>39539</v>
      </c>
      <c r="AL83" s="2">
        <v>7.2</v>
      </c>
      <c r="AM83" s="8">
        <f>DATE(2008,4,1)</f>
        <v>39539</v>
      </c>
      <c r="AN83" s="2">
        <v>91.233000000000004</v>
      </c>
      <c r="AO83" s="8">
        <f>DATE(2014,10,1)</f>
        <v>41913</v>
      </c>
      <c r="AP83" s="2">
        <v>5.8</v>
      </c>
      <c r="AQ83" s="8">
        <f>DATE(2014,10,1)</f>
        <v>41913</v>
      </c>
      <c r="AR83" s="2">
        <v>93.438000000000002</v>
      </c>
      <c r="AS83" s="2"/>
      <c r="AT83" s="2"/>
      <c r="AU83" s="2"/>
      <c r="AV83" s="2"/>
      <c r="AW83" s="2"/>
      <c r="AX83" s="2"/>
      <c r="AY83" s="2"/>
      <c r="AZ83" s="2"/>
      <c r="BA83" s="8">
        <f>DATE(2009,7,2)</f>
        <v>39996</v>
      </c>
      <c r="BB83" s="2">
        <v>10.44</v>
      </c>
      <c r="BC83" s="8">
        <f>DATE(2009,7,2)</f>
        <v>39996</v>
      </c>
      <c r="BD83" s="2">
        <v>47.655000000000001</v>
      </c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8">
        <f>DATE(2008,7,1)</f>
        <v>39630</v>
      </c>
      <c r="BR83" s="2">
        <v>5.37</v>
      </c>
      <c r="BS83" s="8">
        <f>DATE(2008,7,1)</f>
        <v>39630</v>
      </c>
      <c r="BT83" s="2">
        <v>75.072000000000003</v>
      </c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8">
        <f>DATE(2015,7,1)</f>
        <v>42186</v>
      </c>
      <c r="CH83" s="2">
        <v>4.1500000000000004</v>
      </c>
      <c r="CI83" s="8">
        <f>DATE(2015,7,1)</f>
        <v>42186</v>
      </c>
      <c r="CJ83" s="2">
        <v>66.936000000000007</v>
      </c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</row>
    <row r="84" spans="1:264">
      <c r="A84" s="8">
        <f>DATE(2013,1,17)</f>
        <v>41291</v>
      </c>
      <c r="B84" s="2">
        <v>9.94</v>
      </c>
      <c r="C84" s="8">
        <f>DATE(2013,1,17)</f>
        <v>41291</v>
      </c>
      <c r="D84" s="2">
        <v>55.213000000000001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8">
        <f>DATE(2014,9,1)</f>
        <v>41883</v>
      </c>
      <c r="Z84" s="2">
        <v>7.1</v>
      </c>
      <c r="AA84" s="8">
        <f>DATE(2014,9,1)</f>
        <v>41883</v>
      </c>
      <c r="AB84" s="2">
        <v>56.034999999999997</v>
      </c>
      <c r="AC84" s="2"/>
      <c r="AD84" s="2"/>
      <c r="AE84" s="2"/>
      <c r="AF84" s="2"/>
      <c r="AG84" s="8">
        <f>DATE(2009,1,1)</f>
        <v>39814</v>
      </c>
      <c r="AH84" s="2">
        <v>4.33</v>
      </c>
      <c r="AI84" s="8">
        <f>DATE(2009,1,1)</f>
        <v>39814</v>
      </c>
      <c r="AJ84" s="2">
        <v>82.591999999999999</v>
      </c>
      <c r="AK84" s="8">
        <f>DATE(2008,5,1)</f>
        <v>39569</v>
      </c>
      <c r="AL84" s="2">
        <v>7.3</v>
      </c>
      <c r="AM84" s="8">
        <f>DATE(2008,5,1)</f>
        <v>39569</v>
      </c>
      <c r="AN84" s="2">
        <v>91.132999999999996</v>
      </c>
      <c r="AO84" s="8">
        <f>DATE(2014,11,1)</f>
        <v>41944</v>
      </c>
      <c r="AP84" s="2">
        <v>5.6</v>
      </c>
      <c r="AQ84" s="8">
        <f>DATE(2014,11,1)</f>
        <v>41944</v>
      </c>
      <c r="AR84" s="2">
        <v>93.638000000000005</v>
      </c>
      <c r="AS84" s="2"/>
      <c r="AT84" s="2"/>
      <c r="AU84" s="2"/>
      <c r="AV84" s="2"/>
      <c r="AW84" s="2"/>
      <c r="AX84" s="2"/>
      <c r="AY84" s="2"/>
      <c r="AZ84" s="2"/>
      <c r="BA84" s="8">
        <f>DATE(2009,8,6)</f>
        <v>40031</v>
      </c>
      <c r="BB84" s="2">
        <v>10.44</v>
      </c>
      <c r="BC84" s="8">
        <f>DATE(2009,8,6)</f>
        <v>40031</v>
      </c>
      <c r="BD84" s="2">
        <v>47.655000000000001</v>
      </c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8">
        <f>DATE(2008,8,1)</f>
        <v>39661</v>
      </c>
      <c r="BR84" s="2">
        <v>5.27</v>
      </c>
      <c r="BS84" s="8">
        <f>DATE(2008,8,1)</f>
        <v>39661</v>
      </c>
      <c r="BT84" s="2">
        <v>75.171999999999997</v>
      </c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8">
        <f>DATE(2015,8,1)</f>
        <v>42217</v>
      </c>
      <c r="CH84" s="2">
        <v>3.6</v>
      </c>
      <c r="CI84" s="8">
        <f>DATE(2015,8,1)</f>
        <v>42217</v>
      </c>
      <c r="CJ84" s="2">
        <v>67.486000000000004</v>
      </c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</row>
    <row r="85" spans="1:264">
      <c r="A85" s="8">
        <f>DATE(2013,2,11)</f>
        <v>41316</v>
      </c>
      <c r="B85" s="2">
        <v>9.92</v>
      </c>
      <c r="C85" s="8">
        <f>DATE(2013,2,11)</f>
        <v>41316</v>
      </c>
      <c r="D85" s="2">
        <v>55.232999999999997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8">
        <f>DATE(2014,10,1)</f>
        <v>41913</v>
      </c>
      <c r="Z85" s="2">
        <v>7.3</v>
      </c>
      <c r="AA85" s="8">
        <f>DATE(2014,10,1)</f>
        <v>41913</v>
      </c>
      <c r="AB85" s="2">
        <v>55.835000000000001</v>
      </c>
      <c r="AC85" s="2"/>
      <c r="AD85" s="2"/>
      <c r="AE85" s="2"/>
      <c r="AF85" s="2"/>
      <c r="AG85" s="8">
        <f>DATE(2009,2,1)</f>
        <v>39845</v>
      </c>
      <c r="AH85" s="2">
        <v>5.47</v>
      </c>
      <c r="AI85" s="8">
        <f>DATE(2009,2,1)</f>
        <v>39845</v>
      </c>
      <c r="AJ85" s="2">
        <v>81.451999999999998</v>
      </c>
      <c r="AK85" s="8">
        <f>DATE(2008,6,1)</f>
        <v>39600</v>
      </c>
      <c r="AL85" s="2">
        <v>6.4</v>
      </c>
      <c r="AM85" s="8">
        <f>DATE(2008,6,1)</f>
        <v>39600</v>
      </c>
      <c r="AN85" s="2">
        <v>92.033000000000001</v>
      </c>
      <c r="AO85" s="8">
        <f>DATE(2014,12,1)</f>
        <v>41974</v>
      </c>
      <c r="AP85" s="2">
        <v>5.5</v>
      </c>
      <c r="AQ85" s="8">
        <f>DATE(2014,12,1)</f>
        <v>41974</v>
      </c>
      <c r="AR85" s="2">
        <v>93.738</v>
      </c>
      <c r="AS85" s="2"/>
      <c r="AT85" s="2"/>
      <c r="AU85" s="2"/>
      <c r="AV85" s="2"/>
      <c r="AW85" s="2"/>
      <c r="AX85" s="2"/>
      <c r="AY85" s="2"/>
      <c r="AZ85" s="2"/>
      <c r="BA85" s="8">
        <f>DATE(2009,9,30)</f>
        <v>40086</v>
      </c>
      <c r="BB85" s="2">
        <v>10.43</v>
      </c>
      <c r="BC85" s="8">
        <f>DATE(2009,9,30)</f>
        <v>40086</v>
      </c>
      <c r="BD85" s="2">
        <v>47.664999999999999</v>
      </c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8">
        <f>DATE(2008,9,1)</f>
        <v>39692</v>
      </c>
      <c r="BR85" s="2">
        <v>5.37</v>
      </c>
      <c r="BS85" s="8">
        <f>DATE(2008,9,1)</f>
        <v>39692</v>
      </c>
      <c r="BT85" s="2">
        <v>75.072000000000003</v>
      </c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8">
        <f>DATE(2015,9,1)</f>
        <v>42248</v>
      </c>
      <c r="CH85" s="2">
        <v>3.8</v>
      </c>
      <c r="CI85" s="8">
        <f>DATE(2015,9,1)</f>
        <v>42248</v>
      </c>
      <c r="CJ85" s="2">
        <v>67.286000000000001</v>
      </c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</row>
    <row r="86" spans="1:264">
      <c r="A86" s="8">
        <f>DATE(2013,3,20)</f>
        <v>41353</v>
      </c>
      <c r="B86" s="2">
        <v>9.7899999999999991</v>
      </c>
      <c r="C86" s="8">
        <f>DATE(2013,3,20)</f>
        <v>41353</v>
      </c>
      <c r="D86" s="2">
        <v>55.363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8">
        <f>DATE(2014,11,1)</f>
        <v>41944</v>
      </c>
      <c r="Z86" s="2">
        <v>7</v>
      </c>
      <c r="AA86" s="8">
        <f>DATE(2014,11,1)</f>
        <v>41944</v>
      </c>
      <c r="AB86" s="2">
        <v>56.134999999999998</v>
      </c>
      <c r="AC86" s="2"/>
      <c r="AD86" s="2"/>
      <c r="AE86" s="2"/>
      <c r="AF86" s="2"/>
      <c r="AG86" s="8">
        <f>DATE(2009,3,1)</f>
        <v>39873</v>
      </c>
      <c r="AH86" s="2">
        <v>5.6</v>
      </c>
      <c r="AI86" s="8">
        <f>DATE(2009,3,1)</f>
        <v>39873</v>
      </c>
      <c r="AJ86" s="2">
        <v>81.322000000000003</v>
      </c>
      <c r="AK86" s="8">
        <f>DATE(2008,7,1)</f>
        <v>39630</v>
      </c>
      <c r="AL86" s="2">
        <v>7.8</v>
      </c>
      <c r="AM86" s="8">
        <f>DATE(2008,7,1)</f>
        <v>39630</v>
      </c>
      <c r="AN86" s="2">
        <v>90.632999999999996</v>
      </c>
      <c r="AO86" s="8">
        <f>DATE(2015,1,1)</f>
        <v>42005</v>
      </c>
      <c r="AP86" s="2">
        <v>5.2</v>
      </c>
      <c r="AQ86" s="8">
        <f>DATE(2015,1,1)</f>
        <v>42005</v>
      </c>
      <c r="AR86" s="2">
        <v>94.037999999999997</v>
      </c>
      <c r="AS86" s="2"/>
      <c r="AT86" s="2"/>
      <c r="AU86" s="2"/>
      <c r="AV86" s="2"/>
      <c r="AW86" s="2"/>
      <c r="AX86" s="2"/>
      <c r="AY86" s="2"/>
      <c r="AZ86" s="2"/>
      <c r="BA86" s="8">
        <f>DATE(2009,10,8)</f>
        <v>40094</v>
      </c>
      <c r="BB86" s="2">
        <v>10.43</v>
      </c>
      <c r="BC86" s="8">
        <f>DATE(2009,10,8)</f>
        <v>40094</v>
      </c>
      <c r="BD86" s="2">
        <v>47.664999999999999</v>
      </c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8">
        <f>DATE(2008,10,1)</f>
        <v>39722</v>
      </c>
      <c r="BR86" s="2">
        <v>5.67</v>
      </c>
      <c r="BS86" s="8">
        <f>DATE(2008,10,1)</f>
        <v>39722</v>
      </c>
      <c r="BT86" s="2">
        <v>74.772000000000006</v>
      </c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8">
        <f>DATE(2015,10,1)</f>
        <v>42278</v>
      </c>
      <c r="CH86" s="2">
        <v>4</v>
      </c>
      <c r="CI86" s="8">
        <f>DATE(2015,10,1)</f>
        <v>42278</v>
      </c>
      <c r="CJ86" s="2">
        <v>67.085999999999999</v>
      </c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</row>
    <row r="87" spans="1:264">
      <c r="A87" s="8">
        <f>DATE(2013,4,8)</f>
        <v>41372</v>
      </c>
      <c r="B87" s="2">
        <v>9.75</v>
      </c>
      <c r="C87" s="8">
        <f>DATE(2013,4,8)</f>
        <v>41372</v>
      </c>
      <c r="D87" s="2">
        <v>55.402999999999999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8">
        <f>DATE(2014,12,1)</f>
        <v>41974</v>
      </c>
      <c r="Z87" s="2">
        <v>8.6</v>
      </c>
      <c r="AA87" s="8">
        <f>DATE(2014,12,1)</f>
        <v>41974</v>
      </c>
      <c r="AB87" s="2">
        <v>54.534999999999997</v>
      </c>
      <c r="AC87" s="2"/>
      <c r="AD87" s="2"/>
      <c r="AE87" s="2"/>
      <c r="AF87" s="2"/>
      <c r="AG87" s="8">
        <f>DATE(2009,4,1)</f>
        <v>39904</v>
      </c>
      <c r="AH87" s="2">
        <v>5.78</v>
      </c>
      <c r="AI87" s="8">
        <f>DATE(2009,4,1)</f>
        <v>39904</v>
      </c>
      <c r="AJ87" s="2">
        <v>81.141999999999996</v>
      </c>
      <c r="AK87" s="8">
        <f>DATE(2008,8,1)</f>
        <v>39661</v>
      </c>
      <c r="AL87" s="2">
        <v>5.5</v>
      </c>
      <c r="AM87" s="8">
        <f>DATE(2008,8,1)</f>
        <v>39661</v>
      </c>
      <c r="AN87" s="2">
        <v>92.933000000000007</v>
      </c>
      <c r="AO87" s="8">
        <f>DATE(2015,2,1)</f>
        <v>42036</v>
      </c>
      <c r="AP87" s="2">
        <v>5.5</v>
      </c>
      <c r="AQ87" s="8">
        <f>DATE(2015,2,1)</f>
        <v>42036</v>
      </c>
      <c r="AR87" s="2">
        <v>93.738</v>
      </c>
      <c r="AS87" s="2"/>
      <c r="AT87" s="2"/>
      <c r="AU87" s="2"/>
      <c r="AV87" s="2"/>
      <c r="AW87" s="2"/>
      <c r="AX87" s="2"/>
      <c r="AY87" s="2"/>
      <c r="AZ87" s="2"/>
      <c r="BA87" s="8">
        <f>DATE(2009,11,11)</f>
        <v>40128</v>
      </c>
      <c r="BB87" s="2">
        <v>10.51</v>
      </c>
      <c r="BC87" s="8">
        <f>DATE(2009,11,11)</f>
        <v>40128</v>
      </c>
      <c r="BD87" s="2">
        <v>47.585000000000001</v>
      </c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8">
        <f>DATE(2008,11,1)</f>
        <v>39753</v>
      </c>
      <c r="BR87" s="2">
        <v>5.57</v>
      </c>
      <c r="BS87" s="8">
        <f>DATE(2008,11,1)</f>
        <v>39753</v>
      </c>
      <c r="BT87" s="2">
        <v>74.872</v>
      </c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8">
        <f>DATE(2015,11,1)</f>
        <v>42309</v>
      </c>
      <c r="CH87" s="2">
        <v>4.05</v>
      </c>
      <c r="CI87" s="8">
        <f>DATE(2015,11,1)</f>
        <v>42309</v>
      </c>
      <c r="CJ87" s="2">
        <v>67.036000000000001</v>
      </c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</row>
    <row r="88" spans="1:264">
      <c r="A88" s="8">
        <f>DATE(2013,5,6)</f>
        <v>41400</v>
      </c>
      <c r="B88" s="2">
        <v>9.64</v>
      </c>
      <c r="C88" s="8">
        <f>DATE(2013,5,6)</f>
        <v>41400</v>
      </c>
      <c r="D88" s="2">
        <v>55.512999999999998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8">
        <f>DATE(2015,1,1)</f>
        <v>42005</v>
      </c>
      <c r="Z88" s="2">
        <v>6.3</v>
      </c>
      <c r="AA88" s="8">
        <f>DATE(2015,1,1)</f>
        <v>42005</v>
      </c>
      <c r="AB88" s="2">
        <v>56.835000000000001</v>
      </c>
      <c r="AC88" s="2"/>
      <c r="AD88" s="2"/>
      <c r="AE88" s="2"/>
      <c r="AF88" s="2"/>
      <c r="AG88" s="8">
        <f>DATE(2009,5,1)</f>
        <v>39934</v>
      </c>
      <c r="AH88" s="2">
        <v>5.67</v>
      </c>
      <c r="AI88" s="8">
        <f>DATE(2009,5,1)</f>
        <v>39934</v>
      </c>
      <c r="AJ88" s="2">
        <v>81.251999999999995</v>
      </c>
      <c r="AK88" s="8">
        <f>DATE(2008,9,1)</f>
        <v>39692</v>
      </c>
      <c r="AL88" s="2">
        <v>4.9400000000000004</v>
      </c>
      <c r="AM88" s="8">
        <f>DATE(2008,9,1)</f>
        <v>39692</v>
      </c>
      <c r="AN88" s="2">
        <v>93.492999999999995</v>
      </c>
      <c r="AO88" s="8">
        <f>DATE(2015,3,1)</f>
        <v>42064</v>
      </c>
      <c r="AP88" s="2">
        <v>5.6</v>
      </c>
      <c r="AQ88" s="8">
        <f>DATE(2015,3,1)</f>
        <v>42064</v>
      </c>
      <c r="AR88" s="2">
        <v>93.638000000000005</v>
      </c>
      <c r="AS88" s="2"/>
      <c r="AT88" s="2"/>
      <c r="AU88" s="2"/>
      <c r="AV88" s="2"/>
      <c r="AW88" s="2"/>
      <c r="AX88" s="2"/>
      <c r="AY88" s="2"/>
      <c r="AZ88" s="2"/>
      <c r="BA88" s="8">
        <f>DATE(2009,12,17)</f>
        <v>40164</v>
      </c>
      <c r="BB88" s="2">
        <v>10.59</v>
      </c>
      <c r="BC88" s="8">
        <f>DATE(2009,12,17)</f>
        <v>40164</v>
      </c>
      <c r="BD88" s="2">
        <v>47.505000000000003</v>
      </c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8">
        <f>DATE(2008,12,1)</f>
        <v>39783</v>
      </c>
      <c r="BR88" s="2">
        <v>5.42</v>
      </c>
      <c r="BS88" s="8">
        <f>DATE(2008,12,1)</f>
        <v>39783</v>
      </c>
      <c r="BT88" s="2">
        <v>75.022000000000006</v>
      </c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8">
        <f>DATE(2015,12,1)</f>
        <v>42339</v>
      </c>
      <c r="CH88" s="2">
        <v>4.45</v>
      </c>
      <c r="CI88" s="8">
        <f>DATE(2015,12,1)</f>
        <v>42339</v>
      </c>
      <c r="CJ88" s="2">
        <v>66.635999999999996</v>
      </c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</row>
    <row r="89" spans="1:264">
      <c r="A89" s="8">
        <f>DATE(2013,6,18)</f>
        <v>41443</v>
      </c>
      <c r="B89" s="2">
        <v>9.61</v>
      </c>
      <c r="C89" s="8">
        <f>DATE(2013,6,18)</f>
        <v>41443</v>
      </c>
      <c r="D89" s="2">
        <v>55.542999999999999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8">
        <f>DATE(2015,2,1)</f>
        <v>42036</v>
      </c>
      <c r="Z89" s="2">
        <v>6.45</v>
      </c>
      <c r="AA89" s="8">
        <f>DATE(2015,2,1)</f>
        <v>42036</v>
      </c>
      <c r="AB89" s="2">
        <v>56.685000000000002</v>
      </c>
      <c r="AC89" s="2"/>
      <c r="AD89" s="2"/>
      <c r="AE89" s="2"/>
      <c r="AF89" s="2"/>
      <c r="AG89" s="8">
        <f>DATE(2009,6,1)</f>
        <v>39965</v>
      </c>
      <c r="AH89" s="2">
        <v>4.83</v>
      </c>
      <c r="AI89" s="8">
        <f>DATE(2009,6,1)</f>
        <v>39965</v>
      </c>
      <c r="AJ89" s="2">
        <v>82.091999999999999</v>
      </c>
      <c r="AK89" s="8">
        <f>DATE(2008,10,1)</f>
        <v>39722</v>
      </c>
      <c r="AL89" s="2">
        <v>4.8899999999999997</v>
      </c>
      <c r="AM89" s="8">
        <f>DATE(2008,10,1)</f>
        <v>39722</v>
      </c>
      <c r="AN89" s="2">
        <v>93.543000000000006</v>
      </c>
      <c r="AO89" s="8">
        <f>DATE(2015,4,1)</f>
        <v>42095</v>
      </c>
      <c r="AP89" s="2">
        <v>5.8</v>
      </c>
      <c r="AQ89" s="8">
        <f>DATE(2015,4,1)</f>
        <v>42095</v>
      </c>
      <c r="AR89" s="2">
        <v>93.438000000000002</v>
      </c>
      <c r="AS89" s="2"/>
      <c r="AT89" s="2"/>
      <c r="AU89" s="2"/>
      <c r="AV89" s="2"/>
      <c r="AW89" s="2"/>
      <c r="AX89" s="2"/>
      <c r="AY89" s="2"/>
      <c r="AZ89" s="2"/>
      <c r="BA89" s="8">
        <f>DATE(2010,1,20)</f>
        <v>40198</v>
      </c>
      <c r="BB89" s="2">
        <v>10.66</v>
      </c>
      <c r="BC89" s="8">
        <f>DATE(2010,1,20)</f>
        <v>40198</v>
      </c>
      <c r="BD89" s="2">
        <v>47.435000000000002</v>
      </c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8">
        <f>DATE(2009,1,1)</f>
        <v>39814</v>
      </c>
      <c r="BR89" s="2">
        <v>5.57</v>
      </c>
      <c r="BS89" s="8">
        <f>DATE(2009,1,1)</f>
        <v>39814</v>
      </c>
      <c r="BT89" s="2">
        <v>74.872</v>
      </c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8">
        <f>DATE(2016,1,1)</f>
        <v>42370</v>
      </c>
      <c r="CH89" s="2">
        <v>5.92</v>
      </c>
      <c r="CI89" s="8">
        <f>DATE(2016,1,1)</f>
        <v>42370</v>
      </c>
      <c r="CJ89" s="2">
        <v>65.165999999999997</v>
      </c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</row>
    <row r="90" spans="1:264">
      <c r="A90" s="8">
        <f>DATE(2013,7,10)</f>
        <v>41465</v>
      </c>
      <c r="B90" s="2">
        <v>9.4600000000000009</v>
      </c>
      <c r="C90" s="8">
        <f>DATE(2013,7,10)</f>
        <v>41465</v>
      </c>
      <c r="D90" s="2">
        <v>55.692999999999998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8">
        <f>DATE(2015,3,1)</f>
        <v>42064</v>
      </c>
      <c r="Z90" s="2">
        <v>6.5</v>
      </c>
      <c r="AA90" s="8">
        <f>DATE(2015,3,1)</f>
        <v>42064</v>
      </c>
      <c r="AB90" s="2">
        <v>56.634999999999998</v>
      </c>
      <c r="AC90" s="2"/>
      <c r="AD90" s="2"/>
      <c r="AE90" s="2"/>
      <c r="AF90" s="2"/>
      <c r="AG90" s="8">
        <f>DATE(2009,7,1)</f>
        <v>39995</v>
      </c>
      <c r="AH90" s="2">
        <v>5.88</v>
      </c>
      <c r="AI90" s="8">
        <f>DATE(2009,7,1)</f>
        <v>39995</v>
      </c>
      <c r="AJ90" s="2">
        <v>81.042000000000002</v>
      </c>
      <c r="AK90" s="8">
        <f>DATE(2008,11,1)</f>
        <v>39753</v>
      </c>
      <c r="AL90" s="2">
        <v>4.8099999999999996</v>
      </c>
      <c r="AM90" s="8">
        <f>DATE(2008,11,1)</f>
        <v>39753</v>
      </c>
      <c r="AN90" s="2">
        <v>93.623000000000005</v>
      </c>
      <c r="AO90" s="8">
        <f>DATE(2015,5,1)</f>
        <v>42125</v>
      </c>
      <c r="AP90" s="2">
        <v>5.7</v>
      </c>
      <c r="AQ90" s="8">
        <f>DATE(2015,5,1)</f>
        <v>42125</v>
      </c>
      <c r="AR90" s="2">
        <v>93.537999999999997</v>
      </c>
      <c r="AS90" s="2"/>
      <c r="AT90" s="2"/>
      <c r="AU90" s="2"/>
      <c r="AV90" s="2"/>
      <c r="AW90" s="2"/>
      <c r="AX90" s="2"/>
      <c r="AY90" s="2"/>
      <c r="AZ90" s="2"/>
      <c r="BA90" s="8">
        <f>DATE(2010,2,11)</f>
        <v>40220</v>
      </c>
      <c r="BB90" s="2">
        <v>10.63</v>
      </c>
      <c r="BC90" s="8">
        <f>DATE(2010,2,11)</f>
        <v>40220</v>
      </c>
      <c r="BD90" s="2">
        <v>47.465000000000003</v>
      </c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8">
        <f>DATE(2009,2,1)</f>
        <v>39845</v>
      </c>
      <c r="BR90" s="2">
        <v>4.92</v>
      </c>
      <c r="BS90" s="8">
        <f>DATE(2009,2,1)</f>
        <v>39845</v>
      </c>
      <c r="BT90" s="2">
        <v>75.522000000000006</v>
      </c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8">
        <f>DATE(2016,2,1)</f>
        <v>42401</v>
      </c>
      <c r="CH90" s="2">
        <v>5.77</v>
      </c>
      <c r="CI90" s="8">
        <f>DATE(2016,2,1)</f>
        <v>42401</v>
      </c>
      <c r="CJ90" s="2">
        <v>65.316000000000003</v>
      </c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</row>
    <row r="91" spans="1:264">
      <c r="A91" s="8">
        <f>DATE(2013,8,6)</f>
        <v>41492</v>
      </c>
      <c r="B91" s="2">
        <v>9.39</v>
      </c>
      <c r="C91" s="8">
        <f>DATE(2013,8,6)</f>
        <v>41492</v>
      </c>
      <c r="D91" s="2">
        <v>55.762999999999998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8">
        <f>DATE(2015,4,1)</f>
        <v>42095</v>
      </c>
      <c r="Z91" s="2">
        <v>6.75</v>
      </c>
      <c r="AA91" s="8">
        <f>DATE(2015,4,1)</f>
        <v>42095</v>
      </c>
      <c r="AB91" s="2">
        <v>56.384999999999998</v>
      </c>
      <c r="AC91" s="2"/>
      <c r="AD91" s="2"/>
      <c r="AE91" s="2"/>
      <c r="AF91" s="2"/>
      <c r="AG91" s="8">
        <f>DATE(2009,8,1)</f>
        <v>40026</v>
      </c>
      <c r="AH91" s="2">
        <v>5.95</v>
      </c>
      <c r="AI91" s="8">
        <f>DATE(2009,8,1)</f>
        <v>40026</v>
      </c>
      <c r="AJ91" s="2">
        <v>80.971999999999994</v>
      </c>
      <c r="AK91" s="8">
        <f>DATE(2008,12,1)</f>
        <v>39783</v>
      </c>
      <c r="AL91" s="2">
        <v>5.36</v>
      </c>
      <c r="AM91" s="8">
        <f>DATE(2008,12,1)</f>
        <v>39783</v>
      </c>
      <c r="AN91" s="2">
        <v>93.072999999999993</v>
      </c>
      <c r="AO91" s="8">
        <f>DATE(2015,6,1)</f>
        <v>42156</v>
      </c>
      <c r="AP91" s="2">
        <v>5.45</v>
      </c>
      <c r="AQ91" s="8">
        <f>DATE(2015,6,1)</f>
        <v>42156</v>
      </c>
      <c r="AR91" s="2">
        <v>93.787999999999997</v>
      </c>
      <c r="AS91" s="2"/>
      <c r="AT91" s="2"/>
      <c r="AU91" s="2"/>
      <c r="AV91" s="2"/>
      <c r="AW91" s="2"/>
      <c r="AX91" s="2"/>
      <c r="AY91" s="2"/>
      <c r="AZ91" s="2"/>
      <c r="BA91" s="8">
        <f>DATE(2010,3,17)</f>
        <v>40254</v>
      </c>
      <c r="BB91" s="2">
        <v>10.6</v>
      </c>
      <c r="BC91" s="8">
        <f>DATE(2010,3,17)</f>
        <v>40254</v>
      </c>
      <c r="BD91" s="2">
        <v>47.494999999999997</v>
      </c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8">
        <f>DATE(2009,3,1)</f>
        <v>39873</v>
      </c>
      <c r="BR91" s="2">
        <v>5.72</v>
      </c>
      <c r="BS91" s="8">
        <f>DATE(2009,3,1)</f>
        <v>39873</v>
      </c>
      <c r="BT91" s="2">
        <v>74.721999999999994</v>
      </c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8">
        <f>DATE(2016,3,1)</f>
        <v>42430</v>
      </c>
      <c r="CH91" s="2">
        <v>5.72</v>
      </c>
      <c r="CI91" s="8">
        <f>DATE(2016,3,1)</f>
        <v>42430</v>
      </c>
      <c r="CJ91" s="2">
        <v>65.366</v>
      </c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</row>
    <row r="92" spans="1:264">
      <c r="A92" s="8">
        <f>DATE(2013,9,20)</f>
        <v>41537</v>
      </c>
      <c r="B92" s="2">
        <v>9.56</v>
      </c>
      <c r="C92" s="8">
        <f>DATE(2013,9,20)</f>
        <v>41537</v>
      </c>
      <c r="D92" s="2">
        <v>55.593000000000004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8">
        <f>DATE(2015,5,1)</f>
        <v>42125</v>
      </c>
      <c r="Z92" s="2">
        <v>6.65</v>
      </c>
      <c r="AA92" s="8">
        <f>DATE(2015,5,1)</f>
        <v>42125</v>
      </c>
      <c r="AB92" s="2">
        <v>56.484999999999999</v>
      </c>
      <c r="AC92" s="2"/>
      <c r="AD92" s="2"/>
      <c r="AE92" s="2"/>
      <c r="AF92" s="2"/>
      <c r="AG92" s="8">
        <f>DATE(2009,9,1)</f>
        <v>40057</v>
      </c>
      <c r="AH92" s="2">
        <v>4.7</v>
      </c>
      <c r="AI92" s="8">
        <f>DATE(2009,9,1)</f>
        <v>40057</v>
      </c>
      <c r="AJ92" s="2">
        <v>82.221999999999994</v>
      </c>
      <c r="AK92" s="8">
        <f>DATE(2009,1,1)</f>
        <v>39814</v>
      </c>
      <c r="AL92" s="2">
        <v>5.88</v>
      </c>
      <c r="AM92" s="8">
        <f>DATE(2009,1,1)</f>
        <v>39814</v>
      </c>
      <c r="AN92" s="2">
        <v>92.552999999999997</v>
      </c>
      <c r="AO92" s="8">
        <f>DATE(2015,7,1)</f>
        <v>42186</v>
      </c>
      <c r="AP92" s="2">
        <v>4.8499999999999996</v>
      </c>
      <c r="AQ92" s="8">
        <f>DATE(2015,7,1)</f>
        <v>42186</v>
      </c>
      <c r="AR92" s="2">
        <v>94.388000000000005</v>
      </c>
      <c r="AS92" s="2"/>
      <c r="AT92" s="2"/>
      <c r="AU92" s="2"/>
      <c r="AV92" s="2"/>
      <c r="AW92" s="2"/>
      <c r="AX92" s="2"/>
      <c r="AY92" s="2"/>
      <c r="AZ92" s="2"/>
      <c r="BA92" s="8">
        <f>DATE(2010,4,9)</f>
        <v>40277</v>
      </c>
      <c r="BB92" s="2">
        <v>10.56</v>
      </c>
      <c r="BC92" s="8">
        <f>DATE(2010,4,9)</f>
        <v>40277</v>
      </c>
      <c r="BD92" s="2">
        <v>47.534999999999997</v>
      </c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8">
        <f>DATE(2009,4,1)</f>
        <v>39904</v>
      </c>
      <c r="BR92" s="2">
        <v>5.69</v>
      </c>
      <c r="BS92" s="8">
        <f>DATE(2009,4,1)</f>
        <v>39904</v>
      </c>
      <c r="BT92" s="2">
        <v>74.751999999999995</v>
      </c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8">
        <f>DATE(2016,4,1)</f>
        <v>42461</v>
      </c>
      <c r="CH92" s="2">
        <v>5.72</v>
      </c>
      <c r="CI92" s="8">
        <f>DATE(2016,4,1)</f>
        <v>42461</v>
      </c>
      <c r="CJ92" s="2">
        <v>65.366</v>
      </c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</row>
    <row r="93" spans="1:264">
      <c r="A93" s="8">
        <f>DATE(2013,10,7)</f>
        <v>41554</v>
      </c>
      <c r="B93" s="2">
        <v>9.69</v>
      </c>
      <c r="C93" s="8">
        <f>DATE(2013,10,7)</f>
        <v>41554</v>
      </c>
      <c r="D93" s="2">
        <v>55.463000000000001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8">
        <f>DATE(2015,6,1)</f>
        <v>42156</v>
      </c>
      <c r="Z93" s="2">
        <v>6.9</v>
      </c>
      <c r="AA93" s="8">
        <f>DATE(2015,6,1)</f>
        <v>42156</v>
      </c>
      <c r="AB93" s="2">
        <v>56.234999999999999</v>
      </c>
      <c r="AC93" s="2"/>
      <c r="AD93" s="2"/>
      <c r="AE93" s="2"/>
      <c r="AF93" s="2"/>
      <c r="AG93" s="8">
        <f>DATE(2009,10,1)</f>
        <v>40087</v>
      </c>
      <c r="AH93" s="2">
        <v>6.8</v>
      </c>
      <c r="AI93" s="8">
        <f>DATE(2009,10,1)</f>
        <v>40087</v>
      </c>
      <c r="AJ93" s="2">
        <v>80.122</v>
      </c>
      <c r="AK93" s="8">
        <f>DATE(2009,2,1)</f>
        <v>39845</v>
      </c>
      <c r="AL93" s="2">
        <v>5.8</v>
      </c>
      <c r="AM93" s="8">
        <f>DATE(2009,2,1)</f>
        <v>39845</v>
      </c>
      <c r="AN93" s="2">
        <v>92.632999999999996</v>
      </c>
      <c r="AO93" s="8">
        <f>DATE(2015,8,1)</f>
        <v>42217</v>
      </c>
      <c r="AP93" s="2">
        <v>4.8</v>
      </c>
      <c r="AQ93" s="8">
        <f>DATE(2015,8,1)</f>
        <v>42217</v>
      </c>
      <c r="AR93" s="2">
        <v>94.438000000000002</v>
      </c>
      <c r="AS93" s="2"/>
      <c r="AT93" s="2"/>
      <c r="AU93" s="2"/>
      <c r="AV93" s="2"/>
      <c r="AW93" s="2"/>
      <c r="AX93" s="2"/>
      <c r="AY93" s="2"/>
      <c r="AZ93" s="2"/>
      <c r="BA93" s="8">
        <f>DATE(2010,5,19)</f>
        <v>40317</v>
      </c>
      <c r="BB93" s="2">
        <v>10.54</v>
      </c>
      <c r="BC93" s="8">
        <f>DATE(2010,5,19)</f>
        <v>40317</v>
      </c>
      <c r="BD93" s="2">
        <v>47.555</v>
      </c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8">
        <f>DATE(2009,5,1)</f>
        <v>39934</v>
      </c>
      <c r="BR93" s="2">
        <v>4.92</v>
      </c>
      <c r="BS93" s="8">
        <f>DATE(2009,5,1)</f>
        <v>39934</v>
      </c>
      <c r="BT93" s="2">
        <v>75.522000000000006</v>
      </c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8">
        <f>DATE(2016,5,1)</f>
        <v>42491</v>
      </c>
      <c r="CH93" s="2">
        <v>5.77</v>
      </c>
      <c r="CI93" s="8">
        <f>DATE(2016,5,1)</f>
        <v>42491</v>
      </c>
      <c r="CJ93" s="2">
        <v>65.316000000000003</v>
      </c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</row>
    <row r="94" spans="1:264">
      <c r="A94" s="8">
        <f>DATE(2013,11,26)</f>
        <v>41604</v>
      </c>
      <c r="B94" s="2">
        <v>9.73</v>
      </c>
      <c r="C94" s="8">
        <f>DATE(2013,11,26)</f>
        <v>41604</v>
      </c>
      <c r="D94" s="2">
        <v>55.423000000000002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8">
        <f>DATE(2015,7,1)</f>
        <v>42186</v>
      </c>
      <c r="Z94" s="2">
        <v>6.65</v>
      </c>
      <c r="AA94" s="8">
        <f>DATE(2015,7,1)</f>
        <v>42186</v>
      </c>
      <c r="AB94" s="2">
        <v>56.484999999999999</v>
      </c>
      <c r="AC94" s="2"/>
      <c r="AD94" s="2"/>
      <c r="AE94" s="2"/>
      <c r="AF94" s="2"/>
      <c r="AG94" s="8">
        <f>DATE(2009,12,1)</f>
        <v>40148</v>
      </c>
      <c r="AH94" s="2">
        <v>5.63</v>
      </c>
      <c r="AI94" s="8">
        <f>DATE(2009,12,1)</f>
        <v>40148</v>
      </c>
      <c r="AJ94" s="2">
        <v>81.292000000000002</v>
      </c>
      <c r="AK94" s="8">
        <f>DATE(2009,3,1)</f>
        <v>39873</v>
      </c>
      <c r="AL94" s="2">
        <v>5.88</v>
      </c>
      <c r="AM94" s="8">
        <f>DATE(2009,3,1)</f>
        <v>39873</v>
      </c>
      <c r="AN94" s="2">
        <v>92.552999999999997</v>
      </c>
      <c r="AO94" s="8">
        <f>DATE(2015,9,1)</f>
        <v>42248</v>
      </c>
      <c r="AP94" s="2">
        <v>4.9000000000000004</v>
      </c>
      <c r="AQ94" s="8">
        <f>DATE(2015,9,1)</f>
        <v>42248</v>
      </c>
      <c r="AR94" s="2">
        <v>94.337999999999994</v>
      </c>
      <c r="AS94" s="2"/>
      <c r="AT94" s="2"/>
      <c r="AU94" s="2"/>
      <c r="AV94" s="2"/>
      <c r="AW94" s="2"/>
      <c r="AX94" s="2"/>
      <c r="AY94" s="2"/>
      <c r="AZ94" s="2"/>
      <c r="BA94" s="8">
        <f>DATE(2010,6,29)</f>
        <v>40358</v>
      </c>
      <c r="BB94" s="2">
        <v>10.52</v>
      </c>
      <c r="BC94" s="8">
        <f>DATE(2010,6,29)</f>
        <v>40358</v>
      </c>
      <c r="BD94" s="2">
        <v>47.575000000000003</v>
      </c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8">
        <f>DATE(2009,6,1)</f>
        <v>39965</v>
      </c>
      <c r="BR94" s="2">
        <v>5.57</v>
      </c>
      <c r="BS94" s="8">
        <f>DATE(2009,6,1)</f>
        <v>39965</v>
      </c>
      <c r="BT94" s="2">
        <v>74.872</v>
      </c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8">
        <f>DATE(2016,6,1)</f>
        <v>42522</v>
      </c>
      <c r="CH94" s="2">
        <v>5.77</v>
      </c>
      <c r="CI94" s="8">
        <f>DATE(2016,6,1)</f>
        <v>42522</v>
      </c>
      <c r="CJ94" s="2">
        <v>65.316000000000003</v>
      </c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</row>
    <row r="95" spans="1:264">
      <c r="A95" s="8">
        <f>DATE(2013,12,20)</f>
        <v>41628</v>
      </c>
      <c r="B95" s="2">
        <v>9.8699999999999992</v>
      </c>
      <c r="C95" s="8">
        <f>DATE(2013,12,20)</f>
        <v>41628</v>
      </c>
      <c r="D95" s="2">
        <v>55.283000000000001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8">
        <f>DATE(2015,8,1)</f>
        <v>42217</v>
      </c>
      <c r="Z95" s="2">
        <v>6.6</v>
      </c>
      <c r="AA95" s="8">
        <f>DATE(2015,8,1)</f>
        <v>42217</v>
      </c>
      <c r="AB95" s="2">
        <v>56.534999999999997</v>
      </c>
      <c r="AC95" s="2"/>
      <c r="AD95" s="2"/>
      <c r="AE95" s="2"/>
      <c r="AF95" s="2"/>
      <c r="AG95" s="8">
        <f>DATE(2010,1,1)</f>
        <v>40179</v>
      </c>
      <c r="AH95" s="2">
        <v>5.8</v>
      </c>
      <c r="AI95" s="8">
        <f>DATE(2010,1,1)</f>
        <v>40179</v>
      </c>
      <c r="AJ95" s="2">
        <v>81.122</v>
      </c>
      <c r="AK95" s="8">
        <f>DATE(2009,4,1)</f>
        <v>39904</v>
      </c>
      <c r="AL95" s="2">
        <v>6</v>
      </c>
      <c r="AM95" s="8">
        <f>DATE(2009,4,1)</f>
        <v>39904</v>
      </c>
      <c r="AN95" s="2">
        <v>92.433000000000007</v>
      </c>
      <c r="AO95" s="8">
        <f>DATE(2015,10,1)</f>
        <v>42278</v>
      </c>
      <c r="AP95" s="2">
        <v>4.8</v>
      </c>
      <c r="AQ95" s="8">
        <f>DATE(2015,10,1)</f>
        <v>42278</v>
      </c>
      <c r="AR95" s="2">
        <v>94.438000000000002</v>
      </c>
      <c r="AS95" s="2"/>
      <c r="AT95" s="2"/>
      <c r="AU95" s="2"/>
      <c r="AV95" s="2"/>
      <c r="AW95" s="2"/>
      <c r="AX95" s="2"/>
      <c r="AY95" s="2"/>
      <c r="AZ95" s="2"/>
      <c r="BA95" s="8">
        <f>DATE(2010,7,13)</f>
        <v>40372</v>
      </c>
      <c r="BB95" s="2">
        <v>10.42</v>
      </c>
      <c r="BC95" s="8">
        <f>DATE(2010,7,13)</f>
        <v>40372</v>
      </c>
      <c r="BD95" s="2">
        <v>47.674999999999997</v>
      </c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8">
        <f>DATE(2009,7,1)</f>
        <v>39995</v>
      </c>
      <c r="BR95" s="2">
        <v>5.63</v>
      </c>
      <c r="BS95" s="8">
        <f>DATE(2009,7,1)</f>
        <v>39995</v>
      </c>
      <c r="BT95" s="2">
        <v>74.811999999999998</v>
      </c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8">
        <f>DATE(2016,7,1)</f>
        <v>42552</v>
      </c>
      <c r="CH95" s="2">
        <v>5.77</v>
      </c>
      <c r="CI95" s="8">
        <f>DATE(2016,7,1)</f>
        <v>42552</v>
      </c>
      <c r="CJ95" s="2">
        <v>65.316000000000003</v>
      </c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</row>
    <row r="96" spans="1:264">
      <c r="A96" s="8">
        <f>DATE(2014,1,23)</f>
        <v>41662</v>
      </c>
      <c r="B96" s="2">
        <v>9.4499999999999993</v>
      </c>
      <c r="C96" s="8">
        <f>DATE(2014,1,23)</f>
        <v>41662</v>
      </c>
      <c r="D96" s="2">
        <v>55.703000000000003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8">
        <f>DATE(2015,9,1)</f>
        <v>42248</v>
      </c>
      <c r="Z96" s="2">
        <v>6.4</v>
      </c>
      <c r="AA96" s="8">
        <f>DATE(2015,9,1)</f>
        <v>42248</v>
      </c>
      <c r="AB96" s="2">
        <v>56.734999999999999</v>
      </c>
      <c r="AC96" s="2"/>
      <c r="AD96" s="2"/>
      <c r="AE96" s="2"/>
      <c r="AF96" s="2"/>
      <c r="AG96" s="8">
        <f>DATE(2010,2,1)</f>
        <v>40210</v>
      </c>
      <c r="AH96" s="2">
        <v>5.8</v>
      </c>
      <c r="AI96" s="8">
        <f>DATE(2010,2,1)</f>
        <v>40210</v>
      </c>
      <c r="AJ96" s="2">
        <v>81.122</v>
      </c>
      <c r="AK96" s="8">
        <f>DATE(2009,5,1)</f>
        <v>39934</v>
      </c>
      <c r="AL96" s="2">
        <v>5.33</v>
      </c>
      <c r="AM96" s="8">
        <f>DATE(2009,5,1)</f>
        <v>39934</v>
      </c>
      <c r="AN96" s="2">
        <v>93.102999999999994</v>
      </c>
      <c r="AO96" s="8">
        <f>DATE(2015,11,1)</f>
        <v>42309</v>
      </c>
      <c r="AP96" s="2">
        <v>5.0999999999999996</v>
      </c>
      <c r="AQ96" s="8">
        <f>DATE(2015,11,1)</f>
        <v>42309</v>
      </c>
      <c r="AR96" s="2">
        <v>94.138000000000005</v>
      </c>
      <c r="AS96" s="2"/>
      <c r="AT96" s="2"/>
      <c r="AU96" s="2"/>
      <c r="AV96" s="2"/>
      <c r="AW96" s="2"/>
      <c r="AX96" s="2"/>
      <c r="AY96" s="2"/>
      <c r="AZ96" s="2"/>
      <c r="BA96" s="8">
        <f>DATE(2010,8,12)</f>
        <v>40402</v>
      </c>
      <c r="BB96" s="2">
        <v>10.31</v>
      </c>
      <c r="BC96" s="8">
        <f>DATE(2010,8,12)</f>
        <v>40402</v>
      </c>
      <c r="BD96" s="2">
        <v>47.784999999999997</v>
      </c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8">
        <f>DATE(2009,8,1)</f>
        <v>40026</v>
      </c>
      <c r="BR96" s="2">
        <v>5.69</v>
      </c>
      <c r="BS96" s="8">
        <f>DATE(2009,8,1)</f>
        <v>40026</v>
      </c>
      <c r="BT96" s="2">
        <v>74.751999999999995</v>
      </c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8">
        <f>DATE(2016,8,1)</f>
        <v>42583</v>
      </c>
      <c r="CH96" s="2">
        <v>5.22</v>
      </c>
      <c r="CI96" s="8">
        <f>DATE(2016,8,1)</f>
        <v>42583</v>
      </c>
      <c r="CJ96" s="2">
        <v>65.866</v>
      </c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</row>
    <row r="97" spans="1:264">
      <c r="A97" s="8">
        <f>DATE(2014,2,24)</f>
        <v>41694</v>
      </c>
      <c r="B97" s="2">
        <v>9.5</v>
      </c>
      <c r="C97" s="8">
        <f>DATE(2014,2,24)</f>
        <v>41694</v>
      </c>
      <c r="D97" s="2">
        <v>55.652999999999999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8">
        <f>DATE(2015,10,1)</f>
        <v>42278</v>
      </c>
      <c r="Z97" s="2">
        <v>6.6</v>
      </c>
      <c r="AA97" s="8">
        <f>DATE(2015,10,1)</f>
        <v>42278</v>
      </c>
      <c r="AB97" s="2">
        <v>56.534999999999997</v>
      </c>
      <c r="AC97" s="2"/>
      <c r="AD97" s="2"/>
      <c r="AE97" s="2"/>
      <c r="AF97" s="2"/>
      <c r="AG97" s="8">
        <f>DATE(2010,3,1)</f>
        <v>40238</v>
      </c>
      <c r="AH97" s="2">
        <v>5.2</v>
      </c>
      <c r="AI97" s="8">
        <f>DATE(2010,3,1)</f>
        <v>40238</v>
      </c>
      <c r="AJ97" s="2">
        <v>81.721999999999994</v>
      </c>
      <c r="AK97" s="8">
        <f>DATE(2009,6,1)</f>
        <v>39965</v>
      </c>
      <c r="AL97" s="2">
        <v>5.83</v>
      </c>
      <c r="AM97" s="8">
        <f>DATE(2009,6,1)</f>
        <v>39965</v>
      </c>
      <c r="AN97" s="2">
        <v>92.602999999999994</v>
      </c>
      <c r="AO97" s="8">
        <f>DATE(2015,12,1)</f>
        <v>42339</v>
      </c>
      <c r="AP97" s="2">
        <v>5.25</v>
      </c>
      <c r="AQ97" s="8">
        <f>DATE(2015,12,1)</f>
        <v>42339</v>
      </c>
      <c r="AR97" s="2">
        <v>93.988</v>
      </c>
      <c r="AS97" s="2"/>
      <c r="AT97" s="2"/>
      <c r="AU97" s="2"/>
      <c r="AV97" s="2"/>
      <c r="AW97" s="2"/>
      <c r="AX97" s="2"/>
      <c r="AY97" s="2"/>
      <c r="AZ97" s="2"/>
      <c r="BA97" s="8">
        <f>DATE(2010,9,15)</f>
        <v>40436</v>
      </c>
      <c r="BB97" s="2">
        <v>10.23</v>
      </c>
      <c r="BC97" s="8">
        <f>DATE(2010,9,15)</f>
        <v>40436</v>
      </c>
      <c r="BD97" s="2">
        <v>47.865000000000002</v>
      </c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8">
        <f>DATE(2009,9,1)</f>
        <v>40057</v>
      </c>
      <c r="BR97" s="2">
        <v>5.57</v>
      </c>
      <c r="BS97" s="8">
        <f>DATE(2009,9,1)</f>
        <v>40057</v>
      </c>
      <c r="BT97" s="2">
        <v>74.872</v>
      </c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8">
        <f>DATE(2016,9,1)</f>
        <v>42614</v>
      </c>
      <c r="CH97" s="2">
        <v>5.67</v>
      </c>
      <c r="CI97" s="8">
        <f>DATE(2016,9,1)</f>
        <v>42614</v>
      </c>
      <c r="CJ97" s="2">
        <v>65.415999999999997</v>
      </c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</row>
    <row r="98" spans="1:264">
      <c r="A98" s="8">
        <f>DATE(2014,3,17)</f>
        <v>41715</v>
      </c>
      <c r="B98" s="2">
        <v>10.28</v>
      </c>
      <c r="C98" s="8">
        <f>DATE(2014,3,17)</f>
        <v>41715</v>
      </c>
      <c r="D98" s="2">
        <v>54.872999999999998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8">
        <f>DATE(2015,11,1)</f>
        <v>42309</v>
      </c>
      <c r="Z98" s="2">
        <v>6.55</v>
      </c>
      <c r="AA98" s="8">
        <f>DATE(2015,11,1)</f>
        <v>42309</v>
      </c>
      <c r="AB98" s="2">
        <v>56.585000000000001</v>
      </c>
      <c r="AC98" s="2"/>
      <c r="AD98" s="2"/>
      <c r="AE98" s="2"/>
      <c r="AF98" s="2"/>
      <c r="AG98" s="8">
        <f>DATE(2010,4,1)</f>
        <v>40269</v>
      </c>
      <c r="AH98" s="2">
        <v>5.3</v>
      </c>
      <c r="AI98" s="8">
        <f>DATE(2010,4,1)</f>
        <v>40269</v>
      </c>
      <c r="AJ98" s="2">
        <v>81.622</v>
      </c>
      <c r="AK98" s="8">
        <f>DATE(2009,7,1)</f>
        <v>39995</v>
      </c>
      <c r="AL98" s="2">
        <v>4.92</v>
      </c>
      <c r="AM98" s="8">
        <f>DATE(2009,7,1)</f>
        <v>39995</v>
      </c>
      <c r="AN98" s="2">
        <v>93.513000000000005</v>
      </c>
      <c r="AO98" s="8">
        <f>DATE(2016,1,1)</f>
        <v>42370</v>
      </c>
      <c r="AP98" s="2">
        <v>5.5</v>
      </c>
      <c r="AQ98" s="8">
        <f>DATE(2016,1,1)</f>
        <v>42370</v>
      </c>
      <c r="AR98" s="2">
        <v>93.738</v>
      </c>
      <c r="AS98" s="2"/>
      <c r="AT98" s="2"/>
      <c r="AU98" s="2"/>
      <c r="AV98" s="2"/>
      <c r="AW98" s="2"/>
      <c r="AX98" s="2"/>
      <c r="AY98" s="2"/>
      <c r="AZ98" s="2"/>
      <c r="BA98" s="8">
        <f>DATE(2010,10,5)</f>
        <v>40456</v>
      </c>
      <c r="BB98" s="2">
        <v>10.18</v>
      </c>
      <c r="BC98" s="8">
        <f>DATE(2010,10,5)</f>
        <v>40456</v>
      </c>
      <c r="BD98" s="2">
        <v>47.914999999999999</v>
      </c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8">
        <f>DATE(2009,12,1)</f>
        <v>40148</v>
      </c>
      <c r="BR98" s="2">
        <v>4.53</v>
      </c>
      <c r="BS98" s="8">
        <f>DATE(2009,12,1)</f>
        <v>40148</v>
      </c>
      <c r="BT98" s="2">
        <v>75.912000000000006</v>
      </c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8">
        <f>DATE(2016,10,1)</f>
        <v>42644</v>
      </c>
      <c r="CH98" s="2">
        <v>5.77</v>
      </c>
      <c r="CI98" s="8">
        <f>DATE(2016,10,1)</f>
        <v>42644</v>
      </c>
      <c r="CJ98" s="2">
        <v>65.316000000000003</v>
      </c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</row>
    <row r="99" spans="1:264">
      <c r="A99" s="8">
        <f>DATE(2014,4,14)</f>
        <v>41743</v>
      </c>
      <c r="B99" s="2">
        <v>9.82</v>
      </c>
      <c r="C99" s="8">
        <f>DATE(2014,4,14)</f>
        <v>41743</v>
      </c>
      <c r="D99" s="2">
        <v>55.332999999999998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8">
        <f>DATE(2015,12,1)</f>
        <v>42339</v>
      </c>
      <c r="Z99" s="2">
        <v>6.65</v>
      </c>
      <c r="AA99" s="8">
        <f>DATE(2015,12,1)</f>
        <v>42339</v>
      </c>
      <c r="AB99" s="2">
        <v>56.484999999999999</v>
      </c>
      <c r="AC99" s="2"/>
      <c r="AD99" s="2"/>
      <c r="AE99" s="2"/>
      <c r="AF99" s="2"/>
      <c r="AG99" s="8">
        <f>DATE(2010,5,1)</f>
        <v>40299</v>
      </c>
      <c r="AH99" s="2">
        <v>5.25</v>
      </c>
      <c r="AI99" s="8">
        <f>DATE(2010,5,1)</f>
        <v>40299</v>
      </c>
      <c r="AJ99" s="2">
        <v>81.671999999999997</v>
      </c>
      <c r="AK99" s="8">
        <f>DATE(2009,8,1)</f>
        <v>40026</v>
      </c>
      <c r="AL99" s="2">
        <v>5.03</v>
      </c>
      <c r="AM99" s="8">
        <f>DATE(2009,8,1)</f>
        <v>40026</v>
      </c>
      <c r="AN99" s="2">
        <v>93.403000000000006</v>
      </c>
      <c r="AO99" s="8">
        <f>DATE(2016,2,1)</f>
        <v>42401</v>
      </c>
      <c r="AP99" s="2">
        <v>5.6</v>
      </c>
      <c r="AQ99" s="8">
        <f>DATE(2016,2,1)</f>
        <v>42401</v>
      </c>
      <c r="AR99" s="2">
        <v>93.638000000000005</v>
      </c>
      <c r="AS99" s="2"/>
      <c r="AT99" s="2"/>
      <c r="AU99" s="2"/>
      <c r="AV99" s="2"/>
      <c r="AW99" s="2"/>
      <c r="AX99" s="2"/>
      <c r="AY99" s="2"/>
      <c r="AZ99" s="2"/>
      <c r="BA99" s="8">
        <f>DATE(2010,11,15)</f>
        <v>40497</v>
      </c>
      <c r="BB99" s="2">
        <v>10.15</v>
      </c>
      <c r="BC99" s="8">
        <f>DATE(2010,11,15)</f>
        <v>40497</v>
      </c>
      <c r="BD99" s="2">
        <v>47.945</v>
      </c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8">
        <f>DATE(2010,1,1)</f>
        <v>40179</v>
      </c>
      <c r="BR99" s="2">
        <v>5.05</v>
      </c>
      <c r="BS99" s="8">
        <f>DATE(2010,1,1)</f>
        <v>40179</v>
      </c>
      <c r="BT99" s="2">
        <v>75.391999999999996</v>
      </c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8">
        <f>DATE(2016,11,1)</f>
        <v>42675</v>
      </c>
      <c r="CH99" s="2">
        <v>6.12</v>
      </c>
      <c r="CI99" s="8">
        <f>DATE(2016,11,1)</f>
        <v>42675</v>
      </c>
      <c r="CJ99" s="2">
        <v>64.965999999999994</v>
      </c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</row>
    <row r="100" spans="1:264">
      <c r="A100" s="8">
        <f>DATE(2014,5,19)</f>
        <v>41778</v>
      </c>
      <c r="B100" s="2">
        <v>9.8699999999999992</v>
      </c>
      <c r="C100" s="8">
        <f>DATE(2014,5,19)</f>
        <v>41778</v>
      </c>
      <c r="D100" s="2">
        <v>55.283000000000001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8">
        <f>DATE(2016,1,1)</f>
        <v>42370</v>
      </c>
      <c r="Z100" s="2">
        <v>7.29</v>
      </c>
      <c r="AA100" s="8">
        <f>DATE(2016,1,1)</f>
        <v>42370</v>
      </c>
      <c r="AB100" s="2">
        <v>55.844999999999999</v>
      </c>
      <c r="AC100" s="2"/>
      <c r="AD100" s="2"/>
      <c r="AE100" s="2"/>
      <c r="AF100" s="2"/>
      <c r="AG100" s="8">
        <f>DATE(2010,6,1)</f>
        <v>40330</v>
      </c>
      <c r="AH100" s="2">
        <v>5.5</v>
      </c>
      <c r="AI100" s="8">
        <f>DATE(2010,6,1)</f>
        <v>40330</v>
      </c>
      <c r="AJ100" s="2">
        <v>81.421999999999997</v>
      </c>
      <c r="AK100" s="8">
        <f>DATE(2009,9,1)</f>
        <v>40057</v>
      </c>
      <c r="AL100" s="2">
        <v>5</v>
      </c>
      <c r="AM100" s="8">
        <f>DATE(2009,9,1)</f>
        <v>40057</v>
      </c>
      <c r="AN100" s="2">
        <v>93.433000000000007</v>
      </c>
      <c r="AO100" s="8">
        <f>DATE(2016,3,1)</f>
        <v>42430</v>
      </c>
      <c r="AP100" s="2">
        <v>5.55</v>
      </c>
      <c r="AQ100" s="8">
        <f>DATE(2016,3,1)</f>
        <v>42430</v>
      </c>
      <c r="AR100" s="2">
        <v>93.688000000000002</v>
      </c>
      <c r="AS100" s="2"/>
      <c r="AT100" s="2"/>
      <c r="AU100" s="2"/>
      <c r="AV100" s="2"/>
      <c r="AW100" s="2"/>
      <c r="AX100" s="2"/>
      <c r="AY100" s="2"/>
      <c r="AZ100" s="2"/>
      <c r="BA100" s="8">
        <f>DATE(2010,12,15)</f>
        <v>40527</v>
      </c>
      <c r="BB100" s="2">
        <v>10.09</v>
      </c>
      <c r="BC100" s="8">
        <f>DATE(2010,12,15)</f>
        <v>40527</v>
      </c>
      <c r="BD100" s="2">
        <v>48.005000000000003</v>
      </c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8">
        <f>DATE(2010,2,1)</f>
        <v>40210</v>
      </c>
      <c r="BR100" s="2">
        <v>4.5</v>
      </c>
      <c r="BS100" s="8">
        <f>DATE(2010,2,1)</f>
        <v>40210</v>
      </c>
      <c r="BT100" s="2">
        <v>75.941999999999993</v>
      </c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8">
        <f>DATE(2016,12,1)</f>
        <v>42705</v>
      </c>
      <c r="CH100" s="2">
        <v>6.07</v>
      </c>
      <c r="CI100" s="8">
        <f>DATE(2016,12,1)</f>
        <v>42705</v>
      </c>
      <c r="CJ100" s="2">
        <v>65.016000000000005</v>
      </c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</row>
    <row r="101" spans="1:264">
      <c r="A101" s="8">
        <f>DATE(2014,6,23)</f>
        <v>41813</v>
      </c>
      <c r="B101" s="2">
        <v>9.6</v>
      </c>
      <c r="C101" s="8">
        <f>DATE(2014,6,23)</f>
        <v>41813</v>
      </c>
      <c r="D101" s="2">
        <v>55.552999999999997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8">
        <f>DATE(2016,2,1)</f>
        <v>42401</v>
      </c>
      <c r="Z101" s="2">
        <v>7.54</v>
      </c>
      <c r="AA101" s="8">
        <f>DATE(2016,2,1)</f>
        <v>42401</v>
      </c>
      <c r="AB101" s="2">
        <v>55.594999999999999</v>
      </c>
      <c r="AC101" s="2"/>
      <c r="AD101" s="2"/>
      <c r="AE101" s="2"/>
      <c r="AF101" s="2"/>
      <c r="AG101" s="8">
        <f>DATE(2010,7,1)</f>
        <v>40360</v>
      </c>
      <c r="AH101" s="2">
        <v>5.3</v>
      </c>
      <c r="AI101" s="8">
        <f>DATE(2010,7,1)</f>
        <v>40360</v>
      </c>
      <c r="AJ101" s="2">
        <v>81.622</v>
      </c>
      <c r="AK101" s="8">
        <f>DATE(2009,10,1)</f>
        <v>40087</v>
      </c>
      <c r="AL101" s="2">
        <v>5.37</v>
      </c>
      <c r="AM101" s="8">
        <f>DATE(2009,10,1)</f>
        <v>40087</v>
      </c>
      <c r="AN101" s="2">
        <v>93.063000000000002</v>
      </c>
      <c r="AO101" s="8">
        <f>DATE(2016,4,1)</f>
        <v>42461</v>
      </c>
      <c r="AP101" s="2">
        <v>5.55</v>
      </c>
      <c r="AQ101" s="8">
        <f>DATE(2016,4,1)</f>
        <v>42461</v>
      </c>
      <c r="AR101" s="2">
        <v>93.688000000000002</v>
      </c>
      <c r="AS101" s="2"/>
      <c r="AT101" s="2"/>
      <c r="AU101" s="2"/>
      <c r="AV101" s="2"/>
      <c r="AW101" s="2"/>
      <c r="AX101" s="2"/>
      <c r="AY101" s="2"/>
      <c r="AZ101" s="2"/>
      <c r="BA101" s="8">
        <f>DATE(2011,1,17)</f>
        <v>40560</v>
      </c>
      <c r="BB101" s="2">
        <v>10.050000000000001</v>
      </c>
      <c r="BC101" s="8">
        <f>DATE(2011,1,17)</f>
        <v>40560</v>
      </c>
      <c r="BD101" s="2">
        <v>48.045000000000002</v>
      </c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8">
        <f>DATE(2010,3,1)</f>
        <v>40238</v>
      </c>
      <c r="BR101" s="2">
        <v>5.25</v>
      </c>
      <c r="BS101" s="8">
        <f>DATE(2010,3,1)</f>
        <v>40238</v>
      </c>
      <c r="BT101" s="2">
        <v>75.191999999999993</v>
      </c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</row>
    <row r="102" spans="1:264">
      <c r="A102" s="8">
        <f>DATE(2014,7,15)</f>
        <v>41835</v>
      </c>
      <c r="B102" s="2">
        <v>9.49</v>
      </c>
      <c r="C102" s="8">
        <f>DATE(2014,7,15)</f>
        <v>41835</v>
      </c>
      <c r="D102" s="2">
        <v>55.662999999999997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8">
        <f>DATE(2016,3,1)</f>
        <v>42430</v>
      </c>
      <c r="Z102" s="2">
        <v>7.44</v>
      </c>
      <c r="AA102" s="8">
        <f>DATE(2016,3,1)</f>
        <v>42430</v>
      </c>
      <c r="AB102" s="2">
        <v>55.695</v>
      </c>
      <c r="AC102" s="2"/>
      <c r="AD102" s="2"/>
      <c r="AE102" s="2"/>
      <c r="AF102" s="2"/>
      <c r="AG102" s="8">
        <f>DATE(2010,8,1)</f>
        <v>40391</v>
      </c>
      <c r="AH102" s="2">
        <v>5.26</v>
      </c>
      <c r="AI102" s="8">
        <f>DATE(2010,8,1)</f>
        <v>40391</v>
      </c>
      <c r="AJ102" s="2">
        <v>81.662000000000006</v>
      </c>
      <c r="AK102" s="8">
        <f>DATE(2009,12,1)</f>
        <v>40148</v>
      </c>
      <c r="AL102" s="2">
        <v>5.79</v>
      </c>
      <c r="AM102" s="8">
        <f>DATE(2009,12,1)</f>
        <v>40148</v>
      </c>
      <c r="AN102" s="2">
        <v>92.643000000000001</v>
      </c>
      <c r="AO102" s="8">
        <f>DATE(2016,5,1)</f>
        <v>42491</v>
      </c>
      <c r="AP102" s="2">
        <v>5.6</v>
      </c>
      <c r="AQ102" s="8">
        <f>DATE(2016,5,1)</f>
        <v>42491</v>
      </c>
      <c r="AR102" s="2">
        <v>93.638000000000005</v>
      </c>
      <c r="AS102" s="2"/>
      <c r="AT102" s="2"/>
      <c r="AU102" s="2"/>
      <c r="AV102" s="2"/>
      <c r="AW102" s="2"/>
      <c r="AX102" s="2"/>
      <c r="AY102" s="2"/>
      <c r="AZ102" s="2"/>
      <c r="BA102" s="8">
        <f>DATE(2011,2,23)</f>
        <v>40597</v>
      </c>
      <c r="BB102" s="2">
        <v>10.1</v>
      </c>
      <c r="BC102" s="8">
        <f>DATE(2011,2,23)</f>
        <v>40597</v>
      </c>
      <c r="BD102" s="2">
        <v>47.994999999999997</v>
      </c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8">
        <f>DATE(2010,4,1)</f>
        <v>40269</v>
      </c>
      <c r="BR102" s="2">
        <v>5.2</v>
      </c>
      <c r="BS102" s="8">
        <f>DATE(2010,4,1)</f>
        <v>40269</v>
      </c>
      <c r="BT102" s="2">
        <v>75.242000000000004</v>
      </c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</row>
    <row r="103" spans="1:264">
      <c r="A103" s="8">
        <f>DATE(2014,8,11)</f>
        <v>41862</v>
      </c>
      <c r="B103" s="2">
        <v>9.48</v>
      </c>
      <c r="C103" s="8">
        <f>DATE(2014,8,11)</f>
        <v>41862</v>
      </c>
      <c r="D103" s="2">
        <v>55.673000000000002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8">
        <f>DATE(2016,4,1)</f>
        <v>42461</v>
      </c>
      <c r="Z103" s="2">
        <v>7.54</v>
      </c>
      <c r="AA103" s="8">
        <f>DATE(2016,4,1)</f>
        <v>42461</v>
      </c>
      <c r="AB103" s="2">
        <v>55.594999999999999</v>
      </c>
      <c r="AC103" s="2"/>
      <c r="AD103" s="2"/>
      <c r="AE103" s="2"/>
      <c r="AF103" s="2"/>
      <c r="AG103" s="8">
        <f>DATE(2010,9,1)</f>
        <v>40422</v>
      </c>
      <c r="AH103" s="2">
        <v>5.5</v>
      </c>
      <c r="AI103" s="8">
        <f>DATE(2010,9,1)</f>
        <v>40422</v>
      </c>
      <c r="AJ103" s="2">
        <v>81.421999999999997</v>
      </c>
      <c r="AK103" s="8">
        <f>DATE(2010,1,1)</f>
        <v>40179</v>
      </c>
      <c r="AL103" s="2">
        <v>5.83</v>
      </c>
      <c r="AM103" s="8">
        <f>DATE(2010,1,1)</f>
        <v>40179</v>
      </c>
      <c r="AN103" s="2">
        <v>92.602999999999994</v>
      </c>
      <c r="AO103" s="8">
        <f>DATE(2016,6,1)</f>
        <v>42522</v>
      </c>
      <c r="AP103" s="2">
        <v>5.4</v>
      </c>
      <c r="AQ103" s="8">
        <f>DATE(2016,6,1)</f>
        <v>42522</v>
      </c>
      <c r="AR103" s="2">
        <v>93.837999999999994</v>
      </c>
      <c r="AS103" s="2"/>
      <c r="AT103" s="2"/>
      <c r="AU103" s="2"/>
      <c r="AV103" s="2"/>
      <c r="AW103" s="2"/>
      <c r="AX103" s="2"/>
      <c r="AY103" s="2"/>
      <c r="AZ103" s="2"/>
      <c r="BA103" s="8">
        <f>DATE(2011,3,27)</f>
        <v>40629</v>
      </c>
      <c r="BB103" s="2">
        <v>10.14</v>
      </c>
      <c r="BC103" s="8">
        <f>DATE(2011,3,27)</f>
        <v>40629</v>
      </c>
      <c r="BD103" s="2">
        <v>47.954999999999998</v>
      </c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8">
        <f>DATE(2010,5,1)</f>
        <v>40299</v>
      </c>
      <c r="BR103" s="2">
        <v>5.3</v>
      </c>
      <c r="BS103" s="8">
        <f>DATE(2010,5,1)</f>
        <v>40299</v>
      </c>
      <c r="BT103" s="2">
        <v>75.141999999999996</v>
      </c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</row>
    <row r="104" spans="1:264">
      <c r="A104" s="8">
        <f>DATE(2014,9,17)</f>
        <v>41899</v>
      </c>
      <c r="B104" s="2">
        <v>9.57</v>
      </c>
      <c r="C104" s="8">
        <f>DATE(2014,9,17)</f>
        <v>41899</v>
      </c>
      <c r="D104" s="2">
        <v>55.582999999999998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8">
        <f>DATE(2016,5,1)</f>
        <v>42491</v>
      </c>
      <c r="Z104" s="2">
        <v>7.54</v>
      </c>
      <c r="AA104" s="8">
        <f>DATE(2016,5,1)</f>
        <v>42491</v>
      </c>
      <c r="AB104" s="2">
        <v>55.594999999999999</v>
      </c>
      <c r="AC104" s="2"/>
      <c r="AD104" s="2"/>
      <c r="AE104" s="2"/>
      <c r="AF104" s="2"/>
      <c r="AG104" s="8">
        <f>DATE(2010,10,1)</f>
        <v>40452</v>
      </c>
      <c r="AH104" s="2">
        <v>5.5</v>
      </c>
      <c r="AI104" s="8">
        <f>DATE(2010,10,1)</f>
        <v>40452</v>
      </c>
      <c r="AJ104" s="2">
        <v>81.421999999999997</v>
      </c>
      <c r="AK104" s="8">
        <f>DATE(2010,2,1)</f>
        <v>40210</v>
      </c>
      <c r="AL104" s="2">
        <v>5.05</v>
      </c>
      <c r="AM104" s="8">
        <f>DATE(2010,2,1)</f>
        <v>40210</v>
      </c>
      <c r="AN104" s="2">
        <v>93.382999999999996</v>
      </c>
      <c r="AO104" s="8">
        <f>DATE(2016,7,1)</f>
        <v>42552</v>
      </c>
      <c r="AP104" s="2">
        <v>5.6</v>
      </c>
      <c r="AQ104" s="8">
        <f>DATE(2016,7,1)</f>
        <v>42552</v>
      </c>
      <c r="AR104" s="2">
        <v>93.638000000000005</v>
      </c>
      <c r="AS104" s="2"/>
      <c r="AT104" s="2"/>
      <c r="AU104" s="2"/>
      <c r="AV104" s="2"/>
      <c r="AW104" s="2"/>
      <c r="AX104" s="2"/>
      <c r="AY104" s="2"/>
      <c r="AZ104" s="2"/>
      <c r="BA104" s="8">
        <f>DATE(2011,4,11)</f>
        <v>40644</v>
      </c>
      <c r="BB104" s="2">
        <v>10.14</v>
      </c>
      <c r="BC104" s="8">
        <f>DATE(2011,4,11)</f>
        <v>40644</v>
      </c>
      <c r="BD104" s="2">
        <v>47.954999999999998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8">
        <f>DATE(2010,6,1)</f>
        <v>40330</v>
      </c>
      <c r="BR104" s="2">
        <v>5.3</v>
      </c>
      <c r="BS104" s="8">
        <f>DATE(2010,6,1)</f>
        <v>40330</v>
      </c>
      <c r="BT104" s="2">
        <v>75.141999999999996</v>
      </c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</row>
    <row r="105" spans="1:264">
      <c r="A105" s="8">
        <f>DATE(2014,10,9)</f>
        <v>41921</v>
      </c>
      <c r="B105" s="2">
        <v>9.65</v>
      </c>
      <c r="C105" s="8">
        <f>DATE(2014,10,9)</f>
        <v>41921</v>
      </c>
      <c r="D105" s="2">
        <v>55.503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8">
        <f>DATE(2016,5,4)</f>
        <v>42494</v>
      </c>
      <c r="Z105" s="2">
        <v>7.93</v>
      </c>
      <c r="AA105" s="8">
        <f>DATE(2016,5,4)</f>
        <v>42494</v>
      </c>
      <c r="AB105" s="2">
        <v>55.204999999999998</v>
      </c>
      <c r="AC105" s="2"/>
      <c r="AD105" s="2"/>
      <c r="AE105" s="2"/>
      <c r="AF105" s="2"/>
      <c r="AG105" s="8">
        <f>DATE(2010,11,1)</f>
        <v>40483</v>
      </c>
      <c r="AH105" s="2">
        <v>5.42</v>
      </c>
      <c r="AI105" s="8">
        <f>DATE(2010,11,1)</f>
        <v>40483</v>
      </c>
      <c r="AJ105" s="2">
        <v>81.501999999999995</v>
      </c>
      <c r="AK105" s="8">
        <f>DATE(2010,3,1)</f>
        <v>40238</v>
      </c>
      <c r="AL105" s="2">
        <v>5.4</v>
      </c>
      <c r="AM105" s="8">
        <f>DATE(2010,3,1)</f>
        <v>40238</v>
      </c>
      <c r="AN105" s="2">
        <v>93.033000000000001</v>
      </c>
      <c r="AO105" s="8">
        <f>DATE(2016,8,1)</f>
        <v>42583</v>
      </c>
      <c r="AP105" s="2">
        <v>5.3</v>
      </c>
      <c r="AQ105" s="8">
        <f>DATE(2016,8,1)</f>
        <v>42583</v>
      </c>
      <c r="AR105" s="2">
        <v>93.938000000000002</v>
      </c>
      <c r="AS105" s="2"/>
      <c r="AT105" s="2"/>
      <c r="AU105" s="2"/>
      <c r="AV105" s="2"/>
      <c r="AW105" s="2"/>
      <c r="AX105" s="2"/>
      <c r="AY105" s="2"/>
      <c r="AZ105" s="2"/>
      <c r="BA105" s="8">
        <f>DATE(2011,5,26)</f>
        <v>40689</v>
      </c>
      <c r="BB105" s="2">
        <v>9.8800000000000008</v>
      </c>
      <c r="BC105" s="8">
        <f>DATE(2011,5,26)</f>
        <v>40689</v>
      </c>
      <c r="BD105" s="2">
        <v>48.215000000000003</v>
      </c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8">
        <f>DATE(2010,7,1)</f>
        <v>40360</v>
      </c>
      <c r="BR105" s="2">
        <v>5.2</v>
      </c>
      <c r="BS105" s="8">
        <f>DATE(2010,7,1)</f>
        <v>40360</v>
      </c>
      <c r="BT105" s="2">
        <v>75.242000000000004</v>
      </c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</row>
    <row r="106" spans="1:264">
      <c r="A106" s="8">
        <f>DATE(2014,11,19)</f>
        <v>41962</v>
      </c>
      <c r="B106" s="2">
        <v>9.5399999999999991</v>
      </c>
      <c r="C106" s="8">
        <f>DATE(2014,11,19)</f>
        <v>41962</v>
      </c>
      <c r="D106" s="2">
        <v>55.613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8">
        <f>DATE(2016,6,1)</f>
        <v>42522</v>
      </c>
      <c r="Z106" s="2">
        <v>7.59</v>
      </c>
      <c r="AA106" s="8">
        <f>DATE(2016,6,1)</f>
        <v>42522</v>
      </c>
      <c r="AB106" s="2">
        <v>55.545000000000002</v>
      </c>
      <c r="AC106" s="2"/>
      <c r="AD106" s="2"/>
      <c r="AE106" s="2"/>
      <c r="AF106" s="2"/>
      <c r="AG106" s="8">
        <f>DATE(2010,12,1)</f>
        <v>40513</v>
      </c>
      <c r="AH106" s="2">
        <v>5.61</v>
      </c>
      <c r="AI106" s="8">
        <f>DATE(2010,12,1)</f>
        <v>40513</v>
      </c>
      <c r="AJ106" s="2">
        <v>81.311999999999998</v>
      </c>
      <c r="AK106" s="8">
        <f>DATE(2010,4,1)</f>
        <v>40269</v>
      </c>
      <c r="AL106" s="2">
        <v>5.3</v>
      </c>
      <c r="AM106" s="8">
        <f>DATE(2010,4,1)</f>
        <v>40269</v>
      </c>
      <c r="AN106" s="2">
        <v>93.132999999999996</v>
      </c>
      <c r="AO106" s="8">
        <f>DATE(2016,9,1)</f>
        <v>42614</v>
      </c>
      <c r="AP106" s="2">
        <v>5.4</v>
      </c>
      <c r="AQ106" s="8">
        <f>DATE(2016,9,1)</f>
        <v>42614</v>
      </c>
      <c r="AR106" s="2">
        <v>93.837999999999994</v>
      </c>
      <c r="AS106" s="2"/>
      <c r="AT106" s="2"/>
      <c r="AU106" s="2"/>
      <c r="AV106" s="2"/>
      <c r="AW106" s="2"/>
      <c r="AX106" s="2"/>
      <c r="AY106" s="2"/>
      <c r="AZ106" s="2"/>
      <c r="BA106" s="8">
        <f>DATE(2011,6,24)</f>
        <v>40718</v>
      </c>
      <c r="BB106" s="2">
        <v>9.68</v>
      </c>
      <c r="BC106" s="8">
        <f>DATE(2011,6,24)</f>
        <v>40718</v>
      </c>
      <c r="BD106" s="2">
        <v>48.414999999999999</v>
      </c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8">
        <f>DATE(2010,8,1)</f>
        <v>40391</v>
      </c>
      <c r="BR106" s="2">
        <v>4.9000000000000004</v>
      </c>
      <c r="BS106" s="8">
        <f>DATE(2010,8,1)</f>
        <v>40391</v>
      </c>
      <c r="BT106" s="2">
        <v>75.542000000000002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</row>
    <row r="107" spans="1:264">
      <c r="A107" s="8">
        <f>DATE(2014,12,4)</f>
        <v>41977</v>
      </c>
      <c r="B107" s="2">
        <v>9.6199999999999992</v>
      </c>
      <c r="C107" s="8">
        <f>DATE(2014,12,4)</f>
        <v>41977</v>
      </c>
      <c r="D107" s="2">
        <v>55.533000000000001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8">
        <f>DATE(2016,7,1)</f>
        <v>42552</v>
      </c>
      <c r="Z107" s="2">
        <v>7.69</v>
      </c>
      <c r="AA107" s="8">
        <f>DATE(2016,7,1)</f>
        <v>42552</v>
      </c>
      <c r="AB107" s="2">
        <v>55.445</v>
      </c>
      <c r="AC107" s="2"/>
      <c r="AD107" s="2"/>
      <c r="AE107" s="2"/>
      <c r="AF107" s="2"/>
      <c r="AG107" s="8">
        <f>DATE(2011,1,1)</f>
        <v>40544</v>
      </c>
      <c r="AH107" s="2">
        <v>5.9</v>
      </c>
      <c r="AI107" s="8">
        <f>DATE(2011,1,1)</f>
        <v>40544</v>
      </c>
      <c r="AJ107" s="2">
        <v>81.022000000000006</v>
      </c>
      <c r="AK107" s="8">
        <f>DATE(2010,5,1)</f>
        <v>40299</v>
      </c>
      <c r="AL107" s="2">
        <v>4.97</v>
      </c>
      <c r="AM107" s="8">
        <f>DATE(2010,5,1)</f>
        <v>40299</v>
      </c>
      <c r="AN107" s="2">
        <v>93.462999999999994</v>
      </c>
      <c r="AO107" s="8">
        <f>DATE(2016,10,1)</f>
        <v>42644</v>
      </c>
      <c r="AP107" s="2">
        <v>5.6</v>
      </c>
      <c r="AQ107" s="8">
        <f>DATE(2016,10,1)</f>
        <v>42644</v>
      </c>
      <c r="AR107" s="2">
        <v>93.638000000000005</v>
      </c>
      <c r="AS107" s="2"/>
      <c r="AT107" s="2"/>
      <c r="AU107" s="2"/>
      <c r="AV107" s="2"/>
      <c r="AW107" s="2"/>
      <c r="AX107" s="2"/>
      <c r="AY107" s="2"/>
      <c r="AZ107" s="2"/>
      <c r="BA107" s="8">
        <f>DATE(2011,7,8)</f>
        <v>40732</v>
      </c>
      <c r="BB107" s="2">
        <v>9.7100000000000009</v>
      </c>
      <c r="BC107" s="8">
        <f>DATE(2011,7,8)</f>
        <v>40732</v>
      </c>
      <c r="BD107" s="2">
        <v>48.384999999999998</v>
      </c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8">
        <f>DATE(2010,10,1)</f>
        <v>40452</v>
      </c>
      <c r="BR107" s="2">
        <v>5.0999999999999996</v>
      </c>
      <c r="BS107" s="8">
        <f>DATE(2010,10,1)</f>
        <v>40452</v>
      </c>
      <c r="BT107" s="2">
        <v>75.341999999999999</v>
      </c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</row>
    <row r="108" spans="1:264">
      <c r="A108" s="8">
        <f>DATE(2015,1,21)</f>
        <v>42025</v>
      </c>
      <c r="B108" s="2">
        <v>9.75</v>
      </c>
      <c r="C108" s="8">
        <f>DATE(2015,1,21)</f>
        <v>42025</v>
      </c>
      <c r="D108" s="2">
        <v>55.402999999999999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8">
        <f>DATE(2016,8,1)</f>
        <v>42583</v>
      </c>
      <c r="Z108" s="2">
        <v>7.84</v>
      </c>
      <c r="AA108" s="8">
        <f>DATE(2016,8,1)</f>
        <v>42583</v>
      </c>
      <c r="AB108" s="2">
        <v>55.295000000000002</v>
      </c>
      <c r="AC108" s="2"/>
      <c r="AD108" s="2"/>
      <c r="AE108" s="2"/>
      <c r="AF108" s="2"/>
      <c r="AG108" s="8">
        <f>DATE(2011,2,1)</f>
        <v>40575</v>
      </c>
      <c r="AH108" s="2">
        <v>5.5</v>
      </c>
      <c r="AI108" s="8">
        <f>DATE(2011,2,1)</f>
        <v>40575</v>
      </c>
      <c r="AJ108" s="2">
        <v>81.421999999999997</v>
      </c>
      <c r="AK108" s="8">
        <f>DATE(2010,6,1)</f>
        <v>40330</v>
      </c>
      <c r="AL108" s="2">
        <v>5.5</v>
      </c>
      <c r="AM108" s="8">
        <f>DATE(2010,6,1)</f>
        <v>40330</v>
      </c>
      <c r="AN108" s="2">
        <v>92.933000000000007</v>
      </c>
      <c r="AO108" s="8">
        <f>DATE(2016,11,1)</f>
        <v>42675</v>
      </c>
      <c r="AP108" s="2">
        <v>5.6</v>
      </c>
      <c r="AQ108" s="8">
        <f>DATE(2016,11,1)</f>
        <v>42675</v>
      </c>
      <c r="AR108" s="2">
        <v>93.638000000000005</v>
      </c>
      <c r="AS108" s="2"/>
      <c r="AT108" s="2"/>
      <c r="AU108" s="2"/>
      <c r="AV108" s="2"/>
      <c r="AW108" s="2"/>
      <c r="AX108" s="2"/>
      <c r="AY108" s="2"/>
      <c r="AZ108" s="2"/>
      <c r="BA108" s="8">
        <f>DATE(2011,8,24)</f>
        <v>40779</v>
      </c>
      <c r="BB108" s="2">
        <v>9.75</v>
      </c>
      <c r="BC108" s="8">
        <f>DATE(2011,8,24)</f>
        <v>40779</v>
      </c>
      <c r="BD108" s="2">
        <v>48.344999999999999</v>
      </c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8">
        <f>DATE(2010,11,1)</f>
        <v>40483</v>
      </c>
      <c r="BR108" s="2">
        <v>5.2</v>
      </c>
      <c r="BS108" s="8">
        <f>DATE(2010,11,1)</f>
        <v>40483</v>
      </c>
      <c r="BT108" s="2">
        <v>75.242000000000004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</row>
    <row r="109" spans="1:264">
      <c r="A109" s="8">
        <f>DATE(2015,2,9)</f>
        <v>42044</v>
      </c>
      <c r="B109" s="2">
        <v>9.7200000000000006</v>
      </c>
      <c r="C109" s="8">
        <f>DATE(2015,2,9)</f>
        <v>42044</v>
      </c>
      <c r="D109" s="2">
        <v>55.433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8">
        <f>DATE(2016,9,1)</f>
        <v>42614</v>
      </c>
      <c r="Z109" s="2">
        <v>7.34</v>
      </c>
      <c r="AA109" s="8">
        <f>DATE(2016,9,1)</f>
        <v>42614</v>
      </c>
      <c r="AB109" s="2">
        <v>55.795000000000002</v>
      </c>
      <c r="AC109" s="2"/>
      <c r="AD109" s="2"/>
      <c r="AE109" s="2"/>
      <c r="AF109" s="2"/>
      <c r="AG109" s="8">
        <f>DATE(2011,3,1)</f>
        <v>40603</v>
      </c>
      <c r="AH109" s="2">
        <v>5.9</v>
      </c>
      <c r="AI109" s="8">
        <f>DATE(2011,3,1)</f>
        <v>40603</v>
      </c>
      <c r="AJ109" s="2">
        <v>81.022000000000006</v>
      </c>
      <c r="AK109" s="8">
        <f>DATE(2010,7,1)</f>
        <v>40360</v>
      </c>
      <c r="AL109" s="2">
        <v>5.5</v>
      </c>
      <c r="AM109" s="8">
        <f>DATE(2010,7,1)</f>
        <v>40360</v>
      </c>
      <c r="AN109" s="2">
        <v>92.933000000000007</v>
      </c>
      <c r="AO109" s="8">
        <f>DATE(2016,12,1)</f>
        <v>42705</v>
      </c>
      <c r="AP109" s="2">
        <v>4.9000000000000004</v>
      </c>
      <c r="AQ109" s="8">
        <f>DATE(2016,12,1)</f>
        <v>42705</v>
      </c>
      <c r="AR109" s="2">
        <v>94.337999999999994</v>
      </c>
      <c r="AS109" s="2"/>
      <c r="AT109" s="2"/>
      <c r="AU109" s="2"/>
      <c r="AV109" s="2"/>
      <c r="AW109" s="2"/>
      <c r="AX109" s="2"/>
      <c r="AY109" s="2"/>
      <c r="AZ109" s="2"/>
      <c r="BA109" s="8">
        <f>DATE(2011,9,12)</f>
        <v>40798</v>
      </c>
      <c r="BB109" s="2">
        <v>9.9</v>
      </c>
      <c r="BC109" s="8">
        <f>DATE(2011,9,12)</f>
        <v>40798</v>
      </c>
      <c r="BD109" s="2">
        <v>48.195</v>
      </c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8">
        <f>DATE(2010,12,1)</f>
        <v>40513</v>
      </c>
      <c r="BR109" s="2">
        <v>5.01</v>
      </c>
      <c r="BS109" s="8">
        <f>DATE(2010,12,1)</f>
        <v>40513</v>
      </c>
      <c r="BT109" s="2">
        <v>75.432000000000002</v>
      </c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</row>
    <row r="110" spans="1:264">
      <c r="A110" s="8">
        <f>DATE(2015,3,19)</f>
        <v>42082</v>
      </c>
      <c r="B110" s="2">
        <v>9.6300000000000008</v>
      </c>
      <c r="C110" s="8">
        <f>DATE(2015,3,19)</f>
        <v>42082</v>
      </c>
      <c r="D110" s="2">
        <v>55.523000000000003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8">
        <f>DATE(2016,10,1)</f>
        <v>42644</v>
      </c>
      <c r="Z110" s="2">
        <v>7.79</v>
      </c>
      <c r="AA110" s="8">
        <f>DATE(2016,10,1)</f>
        <v>42644</v>
      </c>
      <c r="AB110" s="2">
        <v>55.344999999999999</v>
      </c>
      <c r="AC110" s="2"/>
      <c r="AD110" s="2"/>
      <c r="AE110" s="2"/>
      <c r="AF110" s="2"/>
      <c r="AG110" s="8">
        <f>DATE(2011,4,1)</f>
        <v>40634</v>
      </c>
      <c r="AH110" s="2">
        <v>6</v>
      </c>
      <c r="AI110" s="8">
        <f>DATE(2011,4,1)</f>
        <v>40634</v>
      </c>
      <c r="AJ110" s="2">
        <v>80.921999999999997</v>
      </c>
      <c r="AK110" s="8">
        <f>DATE(2010,8,1)</f>
        <v>40391</v>
      </c>
      <c r="AL110" s="2">
        <v>5.36</v>
      </c>
      <c r="AM110" s="8">
        <f>DATE(2010,8,1)</f>
        <v>40391</v>
      </c>
      <c r="AN110" s="2">
        <v>93.072999999999993</v>
      </c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8">
        <f>DATE(2011,10,14)</f>
        <v>40830</v>
      </c>
      <c r="BB110" s="2">
        <v>10.1</v>
      </c>
      <c r="BC110" s="8">
        <f>DATE(2011,10,14)</f>
        <v>40830</v>
      </c>
      <c r="BD110" s="2">
        <v>47.994999999999997</v>
      </c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8">
        <f>DATE(2011,1,1)</f>
        <v>40544</v>
      </c>
      <c r="BR110" s="2">
        <v>4.7</v>
      </c>
      <c r="BS110" s="8">
        <f>DATE(2011,1,1)</f>
        <v>40544</v>
      </c>
      <c r="BT110" s="2">
        <v>75.742000000000004</v>
      </c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</row>
    <row r="111" spans="1:264">
      <c r="A111" s="8">
        <f>DATE(2015,4,17)</f>
        <v>42111</v>
      </c>
      <c r="B111" s="2">
        <v>9.81</v>
      </c>
      <c r="C111" s="8">
        <f>DATE(2015,4,17)</f>
        <v>42111</v>
      </c>
      <c r="D111" s="2">
        <v>55.343000000000004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8">
        <f>DATE(2016,11,1)</f>
        <v>42675</v>
      </c>
      <c r="Z111" s="2">
        <v>7.49</v>
      </c>
      <c r="AA111" s="8">
        <f>DATE(2016,11,1)</f>
        <v>42675</v>
      </c>
      <c r="AB111" s="2">
        <v>55.645000000000003</v>
      </c>
      <c r="AC111" s="2"/>
      <c r="AD111" s="2"/>
      <c r="AE111" s="2"/>
      <c r="AF111" s="2"/>
      <c r="AG111" s="8">
        <f>DATE(2011,5,1)</f>
        <v>40664</v>
      </c>
      <c r="AH111" s="2">
        <v>6</v>
      </c>
      <c r="AI111" s="8">
        <f>DATE(2011,5,1)</f>
        <v>40664</v>
      </c>
      <c r="AJ111" s="2">
        <v>80.921999999999997</v>
      </c>
      <c r="AK111" s="8">
        <f>DATE(2010,9,1)</f>
        <v>40422</v>
      </c>
      <c r="AL111" s="2">
        <v>5.43</v>
      </c>
      <c r="AM111" s="8">
        <f>DATE(2010,9,1)</f>
        <v>40422</v>
      </c>
      <c r="AN111" s="2">
        <v>93.003</v>
      </c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8">
        <f>DATE(2011,11,16)</f>
        <v>40863</v>
      </c>
      <c r="BB111" s="2">
        <v>10.24</v>
      </c>
      <c r="BC111" s="8">
        <f>DATE(2011,11,16)</f>
        <v>40863</v>
      </c>
      <c r="BD111" s="2">
        <v>47.854999999999997</v>
      </c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8">
        <f>DATE(2011,2,1)</f>
        <v>40575</v>
      </c>
      <c r="BR111" s="2">
        <v>5</v>
      </c>
      <c r="BS111" s="8">
        <f>DATE(2011,2,1)</f>
        <v>40575</v>
      </c>
      <c r="BT111" s="2">
        <v>75.441999999999993</v>
      </c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</row>
    <row r="112" spans="1:264">
      <c r="A112" s="8">
        <f>DATE(2015,5,15)</f>
        <v>42139</v>
      </c>
      <c r="B112" s="2">
        <v>9.83</v>
      </c>
      <c r="C112" s="8">
        <f>DATE(2015,5,15)</f>
        <v>42139</v>
      </c>
      <c r="D112" s="2">
        <v>55.323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8">
        <f>DATE(2016,11,3)</f>
        <v>42677</v>
      </c>
      <c r="Z112" s="2">
        <v>7.4</v>
      </c>
      <c r="AA112" s="8">
        <f>DATE(2016,11,3)</f>
        <v>42677</v>
      </c>
      <c r="AB112" s="2">
        <v>55.734999999999999</v>
      </c>
      <c r="AC112" s="2"/>
      <c r="AD112" s="2"/>
      <c r="AE112" s="2"/>
      <c r="AF112" s="2"/>
      <c r="AG112" s="8">
        <f>DATE(2011,6,1)</f>
        <v>40695</v>
      </c>
      <c r="AH112" s="2">
        <v>6</v>
      </c>
      <c r="AI112" s="8">
        <f>DATE(2011,6,1)</f>
        <v>40695</v>
      </c>
      <c r="AJ112" s="2">
        <v>80.921999999999997</v>
      </c>
      <c r="AK112" s="8">
        <f>DATE(2010,10,1)</f>
        <v>40452</v>
      </c>
      <c r="AL112" s="2">
        <v>5.45</v>
      </c>
      <c r="AM112" s="8">
        <f>DATE(2010,10,1)</f>
        <v>40452</v>
      </c>
      <c r="AN112" s="2">
        <v>92.983000000000004</v>
      </c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8">
        <f>DATE(2011,12,15)</f>
        <v>40892</v>
      </c>
      <c r="BB112" s="2">
        <v>10.39</v>
      </c>
      <c r="BC112" s="8">
        <f>DATE(2011,12,15)</f>
        <v>40892</v>
      </c>
      <c r="BD112" s="2">
        <v>47.704999999999998</v>
      </c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8">
        <f>DATE(2011,3,1)</f>
        <v>40603</v>
      </c>
      <c r="BR112" s="2">
        <v>5.0999999999999996</v>
      </c>
      <c r="BS112" s="8">
        <f>DATE(2011,3,1)</f>
        <v>40603</v>
      </c>
      <c r="BT112" s="2">
        <v>75.341999999999999</v>
      </c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</row>
    <row r="113" spans="1:264">
      <c r="A113" s="8">
        <f>DATE(2015,6,18)</f>
        <v>42173</v>
      </c>
      <c r="B113" s="2">
        <v>9.39</v>
      </c>
      <c r="C113" s="8">
        <f>DATE(2015,6,18)</f>
        <v>42173</v>
      </c>
      <c r="D113" s="2">
        <v>55.762999999999998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8">
        <f>DATE(2016,12,1)</f>
        <v>42705</v>
      </c>
      <c r="Z113" s="2">
        <v>7.84</v>
      </c>
      <c r="AA113" s="8">
        <f>DATE(2016,12,1)</f>
        <v>42705</v>
      </c>
      <c r="AB113" s="2">
        <v>55.295000000000002</v>
      </c>
      <c r="AC113" s="2"/>
      <c r="AD113" s="2"/>
      <c r="AE113" s="2"/>
      <c r="AF113" s="2"/>
      <c r="AG113" s="8">
        <f>DATE(2011,7,1)</f>
        <v>40725</v>
      </c>
      <c r="AH113" s="2">
        <v>5.3</v>
      </c>
      <c r="AI113" s="8">
        <f>DATE(2011,7,1)</f>
        <v>40725</v>
      </c>
      <c r="AJ113" s="2">
        <v>81.622</v>
      </c>
      <c r="AK113" s="8">
        <f>DATE(2010,11,1)</f>
        <v>40483</v>
      </c>
      <c r="AL113" s="2">
        <v>5.4</v>
      </c>
      <c r="AM113" s="8">
        <f>DATE(2010,11,1)</f>
        <v>40483</v>
      </c>
      <c r="AN113" s="2">
        <v>93.033000000000001</v>
      </c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8">
        <f>DATE(2012,1,23)</f>
        <v>40931</v>
      </c>
      <c r="BB113" s="2">
        <v>10.58</v>
      </c>
      <c r="BC113" s="8">
        <f>DATE(2012,1,23)</f>
        <v>40931</v>
      </c>
      <c r="BD113" s="2">
        <v>47.515000000000001</v>
      </c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8">
        <f>DATE(2011,4,1)</f>
        <v>40634</v>
      </c>
      <c r="BR113" s="2">
        <v>5.0999999999999996</v>
      </c>
      <c r="BS113" s="8">
        <f>DATE(2011,4,1)</f>
        <v>40634</v>
      </c>
      <c r="BT113" s="2">
        <v>75.341999999999999</v>
      </c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</row>
    <row r="114" spans="1:264">
      <c r="A114" s="8">
        <f>DATE(2015,7,30)</f>
        <v>42215</v>
      </c>
      <c r="B114" s="2">
        <v>9.44</v>
      </c>
      <c r="C114" s="8">
        <f>DATE(2015,7,30)</f>
        <v>42215</v>
      </c>
      <c r="D114" s="2">
        <v>55.713000000000001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8">
        <f>DATE(2011,8,1)</f>
        <v>40756</v>
      </c>
      <c r="AH114" s="2">
        <v>5.3</v>
      </c>
      <c r="AI114" s="8">
        <f>DATE(2011,8,1)</f>
        <v>40756</v>
      </c>
      <c r="AJ114" s="2">
        <v>81.622</v>
      </c>
      <c r="AK114" s="8">
        <f>DATE(2010,12,1)</f>
        <v>40513</v>
      </c>
      <c r="AL114" s="2">
        <v>5.7</v>
      </c>
      <c r="AM114" s="8">
        <f>DATE(2010,12,1)</f>
        <v>40513</v>
      </c>
      <c r="AN114" s="2">
        <v>92.733000000000004</v>
      </c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8">
        <f>DATE(2012,2,15)</f>
        <v>40954</v>
      </c>
      <c r="BB114" s="2">
        <v>10.63</v>
      </c>
      <c r="BC114" s="8">
        <f>DATE(2012,2,15)</f>
        <v>40954</v>
      </c>
      <c r="BD114" s="2">
        <v>47.465000000000003</v>
      </c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8">
        <f>DATE(2011,5,1)</f>
        <v>40664</v>
      </c>
      <c r="BR114" s="2">
        <v>5.4</v>
      </c>
      <c r="BS114" s="8">
        <f>DATE(2011,5,1)</f>
        <v>40664</v>
      </c>
      <c r="BT114" s="2">
        <v>75.042000000000002</v>
      </c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</row>
    <row r="115" spans="1:264">
      <c r="A115" s="8">
        <f>DATE(2015,9,8)</f>
        <v>42255</v>
      </c>
      <c r="B115" s="2">
        <v>9.4700000000000006</v>
      </c>
      <c r="C115" s="8">
        <f>DATE(2015,9,8)</f>
        <v>42255</v>
      </c>
      <c r="D115" s="2">
        <v>55.683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8">
        <f>DATE(2011,9,1)</f>
        <v>40787</v>
      </c>
      <c r="AH115" s="2">
        <v>5.3</v>
      </c>
      <c r="AI115" s="8">
        <f>DATE(2011,9,1)</f>
        <v>40787</v>
      </c>
      <c r="AJ115" s="2">
        <v>81.622</v>
      </c>
      <c r="AK115" s="8">
        <f>DATE(2011,1,1)</f>
        <v>40544</v>
      </c>
      <c r="AL115" s="2">
        <v>5.8</v>
      </c>
      <c r="AM115" s="8">
        <f>DATE(2011,1,1)</f>
        <v>40544</v>
      </c>
      <c r="AN115" s="2">
        <v>92.632999999999996</v>
      </c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8">
        <f>DATE(2012,3,9)</f>
        <v>40977</v>
      </c>
      <c r="BB115" s="2">
        <v>10.74</v>
      </c>
      <c r="BC115" s="8">
        <f>DATE(2012,3,9)</f>
        <v>40977</v>
      </c>
      <c r="BD115" s="2">
        <v>47.354999999999997</v>
      </c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8">
        <f>DATE(2011,6,1)</f>
        <v>40695</v>
      </c>
      <c r="BR115" s="2">
        <v>5.35</v>
      </c>
      <c r="BS115" s="8">
        <f>DATE(2011,6,1)</f>
        <v>40695</v>
      </c>
      <c r="BT115" s="2">
        <v>75.091999999999999</v>
      </c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</row>
    <row r="116" spans="1:264">
      <c r="A116" s="8">
        <f>DATE(2015,10,13)</f>
        <v>42290</v>
      </c>
      <c r="B116" s="2">
        <v>9.58</v>
      </c>
      <c r="C116" s="8">
        <f>DATE(2015,10,13)</f>
        <v>42290</v>
      </c>
      <c r="D116" s="2">
        <v>55.573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8">
        <f>DATE(2011,10,1)</f>
        <v>40817</v>
      </c>
      <c r="AH116" s="2">
        <v>5.4</v>
      </c>
      <c r="AI116" s="8">
        <f>DATE(2011,10,1)</f>
        <v>40817</v>
      </c>
      <c r="AJ116" s="2">
        <v>81.522000000000006</v>
      </c>
      <c r="AK116" s="8">
        <f>DATE(2011,2,1)</f>
        <v>40575</v>
      </c>
      <c r="AL116" s="2">
        <v>5.7</v>
      </c>
      <c r="AM116" s="8">
        <f>DATE(2011,2,1)</f>
        <v>40575</v>
      </c>
      <c r="AN116" s="2">
        <v>92.733000000000004</v>
      </c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8">
        <f>DATE(2012,4,20)</f>
        <v>41019</v>
      </c>
      <c r="BB116" s="2">
        <v>10.88</v>
      </c>
      <c r="BC116" s="8">
        <f>DATE(2012,4,20)</f>
        <v>41019</v>
      </c>
      <c r="BD116" s="2">
        <v>47.215000000000003</v>
      </c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8">
        <f>DATE(2011,7,1)</f>
        <v>40725</v>
      </c>
      <c r="BR116" s="2">
        <v>5.3</v>
      </c>
      <c r="BS116" s="8">
        <f>DATE(2011,7,1)</f>
        <v>40725</v>
      </c>
      <c r="BT116" s="2">
        <v>75.141999999999996</v>
      </c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</row>
    <row r="117" spans="1:264">
      <c r="A117" s="8">
        <f>DATE(2015,11,27)</f>
        <v>42335</v>
      </c>
      <c r="B117" s="2">
        <v>9.64</v>
      </c>
      <c r="C117" s="8">
        <f>DATE(2015,11,27)</f>
        <v>42335</v>
      </c>
      <c r="D117" s="2">
        <v>55.512999999999998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8">
        <f>DATE(2011,11,1)</f>
        <v>40848</v>
      </c>
      <c r="AH117" s="2">
        <v>5.45</v>
      </c>
      <c r="AI117" s="8">
        <f>DATE(2011,11,1)</f>
        <v>40848</v>
      </c>
      <c r="AJ117" s="2">
        <v>81.471999999999994</v>
      </c>
      <c r="AK117" s="8">
        <f>DATE(2011,3,1)</f>
        <v>40603</v>
      </c>
      <c r="AL117" s="2">
        <v>6.1</v>
      </c>
      <c r="AM117" s="8">
        <f>DATE(2011,3,1)</f>
        <v>40603</v>
      </c>
      <c r="AN117" s="2">
        <v>92.332999999999998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8">
        <f>DATE(2012,5,29)</f>
        <v>41058</v>
      </c>
      <c r="BB117" s="2">
        <v>10.95</v>
      </c>
      <c r="BC117" s="8">
        <f>DATE(2012,5,29)</f>
        <v>41058</v>
      </c>
      <c r="BD117" s="2">
        <v>47.145000000000003</v>
      </c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8">
        <f>DATE(2011,8,1)</f>
        <v>40756</v>
      </c>
      <c r="BR117" s="2">
        <v>5</v>
      </c>
      <c r="BS117" s="8">
        <f>DATE(2011,8,1)</f>
        <v>40756</v>
      </c>
      <c r="BT117" s="2">
        <v>75.441999999999993</v>
      </c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</row>
    <row r="118" spans="1:264">
      <c r="A118" s="8">
        <f>DATE(2015,12,17)</f>
        <v>42355</v>
      </c>
      <c r="B118" s="2">
        <v>9.73</v>
      </c>
      <c r="C118" s="8">
        <f>DATE(2015,12,17)</f>
        <v>42355</v>
      </c>
      <c r="D118" s="2">
        <v>55.423000000000002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8">
        <f>DATE(2011,12,1)</f>
        <v>40878</v>
      </c>
      <c r="AH118" s="2">
        <v>5.4</v>
      </c>
      <c r="AI118" s="8">
        <f>DATE(2011,12,1)</f>
        <v>40878</v>
      </c>
      <c r="AJ118" s="2">
        <v>81.522000000000006</v>
      </c>
      <c r="AK118" s="8">
        <f>DATE(2011,4,1)</f>
        <v>40634</v>
      </c>
      <c r="AL118" s="2">
        <v>5.8</v>
      </c>
      <c r="AM118" s="8">
        <f>DATE(2011,4,1)</f>
        <v>40634</v>
      </c>
      <c r="AN118" s="2">
        <v>92.632999999999996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8">
        <f>DATE(2012,6,29)</f>
        <v>41089</v>
      </c>
      <c r="BB118" s="2">
        <v>10.81</v>
      </c>
      <c r="BC118" s="8">
        <f>DATE(2012,6,29)</f>
        <v>41089</v>
      </c>
      <c r="BD118" s="2">
        <v>47.284999999999997</v>
      </c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8">
        <f>DATE(2011,9,1)</f>
        <v>40787</v>
      </c>
      <c r="BR118" s="2">
        <v>4.8</v>
      </c>
      <c r="BS118" s="8">
        <f>DATE(2011,9,1)</f>
        <v>40787</v>
      </c>
      <c r="BT118" s="2">
        <v>75.641999999999996</v>
      </c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</row>
    <row r="119" spans="1:264">
      <c r="A119" s="8">
        <f>DATE(2016,1,18)</f>
        <v>42387</v>
      </c>
      <c r="B119" s="2">
        <v>9.83</v>
      </c>
      <c r="C119" s="8">
        <f>DATE(2016,1,18)</f>
        <v>42387</v>
      </c>
      <c r="D119" s="2">
        <v>55.323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8">
        <f>DATE(2012,1,1)</f>
        <v>40909</v>
      </c>
      <c r="AH119" s="2">
        <v>5.55</v>
      </c>
      <c r="AI119" s="8">
        <f>DATE(2012,1,1)</f>
        <v>40909</v>
      </c>
      <c r="AJ119" s="2">
        <v>81.372</v>
      </c>
      <c r="AK119" s="8">
        <f>DATE(2011,5,1)</f>
        <v>40664</v>
      </c>
      <c r="AL119" s="2">
        <v>6.1</v>
      </c>
      <c r="AM119" s="8">
        <f>DATE(2011,5,1)</f>
        <v>40664</v>
      </c>
      <c r="AN119" s="2">
        <v>92.332999999999998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8">
        <f>DATE(2012,7,6)</f>
        <v>41096</v>
      </c>
      <c r="BB119" s="2">
        <v>10.68</v>
      </c>
      <c r="BC119" s="8">
        <f>DATE(2012,7,6)</f>
        <v>41096</v>
      </c>
      <c r="BD119" s="2">
        <v>47.414999999999999</v>
      </c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8">
        <f>DATE(2011,10,1)</f>
        <v>40817</v>
      </c>
      <c r="BR119" s="2">
        <v>5</v>
      </c>
      <c r="BS119" s="8">
        <f>DATE(2011,10,1)</f>
        <v>40817</v>
      </c>
      <c r="BT119" s="2">
        <v>75.441999999999993</v>
      </c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</row>
    <row r="120" spans="1:264">
      <c r="A120" s="8">
        <f>DATE(2016,2,19)</f>
        <v>42419</v>
      </c>
      <c r="B120" s="2">
        <v>9.7100000000000009</v>
      </c>
      <c r="C120" s="8">
        <f>DATE(2016,2,19)</f>
        <v>42419</v>
      </c>
      <c r="D120" s="2">
        <v>55.442999999999998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8">
        <f>DATE(2012,2,1)</f>
        <v>40940</v>
      </c>
      <c r="AH120" s="2">
        <v>6.15</v>
      </c>
      <c r="AI120" s="8">
        <f>DATE(2012,2,1)</f>
        <v>40940</v>
      </c>
      <c r="AJ120" s="2">
        <v>80.772000000000006</v>
      </c>
      <c r="AK120" s="8">
        <f>DATE(2011,6,1)</f>
        <v>40695</v>
      </c>
      <c r="AL120" s="2">
        <v>5.5</v>
      </c>
      <c r="AM120" s="8">
        <f>DATE(2011,6,1)</f>
        <v>40695</v>
      </c>
      <c r="AN120" s="2">
        <v>92.933000000000007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8">
        <f>DATE(2012,8,1)</f>
        <v>41122</v>
      </c>
      <c r="BB120" s="2">
        <v>10.69</v>
      </c>
      <c r="BC120" s="8">
        <f>DATE(2012,8,1)</f>
        <v>41122</v>
      </c>
      <c r="BD120" s="2">
        <v>47.405000000000001</v>
      </c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8">
        <f>DATE(2011,11,1)</f>
        <v>40848</v>
      </c>
      <c r="BR120" s="2">
        <v>4.9000000000000004</v>
      </c>
      <c r="BS120" s="8">
        <f>DATE(2011,11,1)</f>
        <v>40848</v>
      </c>
      <c r="BT120" s="2">
        <v>75.542000000000002</v>
      </c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</row>
    <row r="121" spans="1:264">
      <c r="A121" s="8">
        <f>DATE(2016,3,2)</f>
        <v>42431</v>
      </c>
      <c r="B121" s="2">
        <v>9.6999999999999993</v>
      </c>
      <c r="C121" s="8">
        <f>DATE(2016,3,2)</f>
        <v>42431</v>
      </c>
      <c r="D121" s="2">
        <v>55.453000000000003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8">
        <f>DATE(2012,3,1)</f>
        <v>40969</v>
      </c>
      <c r="AH121" s="2">
        <v>6.25</v>
      </c>
      <c r="AI121" s="8">
        <f>DATE(2012,3,1)</f>
        <v>40969</v>
      </c>
      <c r="AJ121" s="2">
        <v>80.671999999999997</v>
      </c>
      <c r="AK121" s="8">
        <f>DATE(2011,7,1)</f>
        <v>40725</v>
      </c>
      <c r="AL121" s="2">
        <v>5.0999999999999996</v>
      </c>
      <c r="AM121" s="8">
        <f>DATE(2011,7,1)</f>
        <v>40725</v>
      </c>
      <c r="AN121" s="2">
        <v>93.332999999999998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8">
        <f>DATE(2012,9,6)</f>
        <v>41158</v>
      </c>
      <c r="BB121" s="2">
        <v>10.52</v>
      </c>
      <c r="BC121" s="8">
        <f>DATE(2012,9,6)</f>
        <v>41158</v>
      </c>
      <c r="BD121" s="2">
        <v>47.575000000000003</v>
      </c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8">
        <f>DATE(2011,12,1)</f>
        <v>40878</v>
      </c>
      <c r="BR121" s="2">
        <v>5</v>
      </c>
      <c r="BS121" s="8">
        <f>DATE(2011,12,1)</f>
        <v>40878</v>
      </c>
      <c r="BT121" s="2">
        <v>75.441999999999993</v>
      </c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</row>
    <row r="122" spans="1:264">
      <c r="A122" s="8">
        <f>DATE(2016,4,7)</f>
        <v>42467</v>
      </c>
      <c r="B122" s="2">
        <v>9.86</v>
      </c>
      <c r="C122" s="8">
        <f>DATE(2016,4,7)</f>
        <v>42467</v>
      </c>
      <c r="D122" s="2">
        <v>55.292999999999999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8">
        <f>DATE(2012,4,1)</f>
        <v>41000</v>
      </c>
      <c r="AH122" s="2">
        <v>6.6</v>
      </c>
      <c r="AI122" s="8">
        <f>DATE(2012,4,1)</f>
        <v>41000</v>
      </c>
      <c r="AJ122" s="2">
        <v>80.322000000000003</v>
      </c>
      <c r="AK122" s="8">
        <f>DATE(2011,8,1)</f>
        <v>40756</v>
      </c>
      <c r="AL122" s="2">
        <v>5.6</v>
      </c>
      <c r="AM122" s="8">
        <f>DATE(2011,8,1)</f>
        <v>40756</v>
      </c>
      <c r="AN122" s="2">
        <v>92.832999999999998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8">
        <f>DATE(2012,10,12)</f>
        <v>41194</v>
      </c>
      <c r="BB122" s="2">
        <v>10.73</v>
      </c>
      <c r="BC122" s="8">
        <f>DATE(2012,10,12)</f>
        <v>41194</v>
      </c>
      <c r="BD122" s="2">
        <v>47.365000000000002</v>
      </c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8">
        <f>DATE(2012,1,1)</f>
        <v>40909</v>
      </c>
      <c r="BR122" s="2">
        <v>5.05</v>
      </c>
      <c r="BS122" s="8">
        <f>DATE(2012,1,1)</f>
        <v>40909</v>
      </c>
      <c r="BT122" s="2">
        <v>75.391999999999996</v>
      </c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</row>
    <row r="123" spans="1:264">
      <c r="A123" s="8">
        <f>DATE(2016,5,6)</f>
        <v>42496</v>
      </c>
      <c r="B123" s="2">
        <v>9.9</v>
      </c>
      <c r="C123" s="8">
        <f>DATE(2016,5,6)</f>
        <v>42496</v>
      </c>
      <c r="D123" s="2">
        <v>55.253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8">
        <f>DATE(2012,5,1)</f>
        <v>41030</v>
      </c>
      <c r="AH123" s="2">
        <v>6.6</v>
      </c>
      <c r="AI123" s="8">
        <f>DATE(2012,5,1)</f>
        <v>41030</v>
      </c>
      <c r="AJ123" s="2">
        <v>80.322000000000003</v>
      </c>
      <c r="AK123" s="8">
        <f>DATE(2011,9,1)</f>
        <v>40787</v>
      </c>
      <c r="AL123" s="2">
        <v>5.65</v>
      </c>
      <c r="AM123" s="8">
        <f>DATE(2011,9,1)</f>
        <v>40787</v>
      </c>
      <c r="AN123" s="2">
        <v>92.783000000000001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8">
        <f>DATE(2012,11,15)</f>
        <v>41228</v>
      </c>
      <c r="BB123" s="2">
        <v>10.85</v>
      </c>
      <c r="BC123" s="8">
        <f>DATE(2012,11,15)</f>
        <v>41228</v>
      </c>
      <c r="BD123" s="2">
        <v>47.244999999999997</v>
      </c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8">
        <f>DATE(2012,2,1)</f>
        <v>40940</v>
      </c>
      <c r="BR123" s="2">
        <v>5.15</v>
      </c>
      <c r="BS123" s="8">
        <f>DATE(2012,2,1)</f>
        <v>40940</v>
      </c>
      <c r="BT123" s="2">
        <v>75.292000000000002</v>
      </c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</row>
    <row r="124" spans="1:264">
      <c r="A124" s="8">
        <f>DATE(2016,6,17)</f>
        <v>42538</v>
      </c>
      <c r="B124" s="2">
        <v>9.77</v>
      </c>
      <c r="C124" s="8">
        <f>DATE(2016,6,17)</f>
        <v>42538</v>
      </c>
      <c r="D124" s="2">
        <v>55.383000000000003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8">
        <f>DATE(2012,6,1)</f>
        <v>41061</v>
      </c>
      <c r="AH124" s="2">
        <v>6.45</v>
      </c>
      <c r="AI124" s="8">
        <f>DATE(2012,6,1)</f>
        <v>41061</v>
      </c>
      <c r="AJ124" s="2">
        <v>80.471999999999994</v>
      </c>
      <c r="AK124" s="8">
        <f>DATE(2011,10,1)</f>
        <v>40817</v>
      </c>
      <c r="AL124" s="2">
        <v>5.7</v>
      </c>
      <c r="AM124" s="8">
        <f>DATE(2011,10,1)</f>
        <v>40817</v>
      </c>
      <c r="AN124" s="2">
        <v>92.733000000000004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8">
        <f>DATE(2012,12,13)</f>
        <v>41256</v>
      </c>
      <c r="BB124" s="2">
        <v>10.92</v>
      </c>
      <c r="BC124" s="8">
        <f>DATE(2012,12,13)</f>
        <v>41256</v>
      </c>
      <c r="BD124" s="2">
        <v>47.174999999999997</v>
      </c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8">
        <f>DATE(2012,3,1)</f>
        <v>40969</v>
      </c>
      <c r="BR124" s="2">
        <v>5.25</v>
      </c>
      <c r="BS124" s="8">
        <f>DATE(2012,3,1)</f>
        <v>40969</v>
      </c>
      <c r="BT124" s="2">
        <v>75.191999999999993</v>
      </c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</row>
    <row r="125" spans="1:264">
      <c r="A125" s="8">
        <f>DATE(2016,7,8)</f>
        <v>42559</v>
      </c>
      <c r="B125" s="2">
        <v>9.66</v>
      </c>
      <c r="C125" s="8">
        <f>DATE(2016,7,8)</f>
        <v>42559</v>
      </c>
      <c r="D125" s="2">
        <v>55.493000000000002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8">
        <f>DATE(2012,7,1)</f>
        <v>41091</v>
      </c>
      <c r="AH125" s="2">
        <v>6.4</v>
      </c>
      <c r="AI125" s="8">
        <f>DATE(2012,7,1)</f>
        <v>41091</v>
      </c>
      <c r="AJ125" s="2">
        <v>80.522000000000006</v>
      </c>
      <c r="AK125" s="8">
        <f>DATE(2011,11,1)</f>
        <v>40848</v>
      </c>
      <c r="AL125" s="2">
        <v>5.7</v>
      </c>
      <c r="AM125" s="8">
        <f>DATE(2011,11,1)</f>
        <v>40848</v>
      </c>
      <c r="AN125" s="2">
        <v>92.733000000000004</v>
      </c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8">
        <f>DATE(2013,1,18)</f>
        <v>41292</v>
      </c>
      <c r="BB125" s="2">
        <v>11.04</v>
      </c>
      <c r="BC125" s="8">
        <f>DATE(2013,1,18)</f>
        <v>41292</v>
      </c>
      <c r="BD125" s="2">
        <v>47.055</v>
      </c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8">
        <f>DATE(2012,4,1)</f>
        <v>41000</v>
      </c>
      <c r="BR125" s="2">
        <v>6</v>
      </c>
      <c r="BS125" s="8">
        <f>DATE(2012,4,1)</f>
        <v>41000</v>
      </c>
      <c r="BT125" s="2">
        <v>74.441999999999993</v>
      </c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</row>
    <row r="126" spans="1:264">
      <c r="A126" s="8">
        <f>DATE(2016,8,4)</f>
        <v>42586</v>
      </c>
      <c r="B126" s="2">
        <v>9.5399999999999991</v>
      </c>
      <c r="C126" s="8">
        <f>DATE(2016,8,4)</f>
        <v>42586</v>
      </c>
      <c r="D126" s="2">
        <v>55.613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8">
        <f>DATE(2012,8,1)</f>
        <v>41122</v>
      </c>
      <c r="AH126" s="2">
        <v>6.5</v>
      </c>
      <c r="AI126" s="8">
        <f>DATE(2012,8,1)</f>
        <v>41122</v>
      </c>
      <c r="AJ126" s="2">
        <v>80.421999999999997</v>
      </c>
      <c r="AK126" s="8">
        <f>DATE(2011,12,1)</f>
        <v>40878</v>
      </c>
      <c r="AL126" s="2">
        <v>5.7</v>
      </c>
      <c r="AM126" s="8">
        <f>DATE(2011,12,1)</f>
        <v>40878</v>
      </c>
      <c r="AN126" s="2">
        <v>92.733000000000004</v>
      </c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8">
        <f>DATE(2013,2,21)</f>
        <v>41326</v>
      </c>
      <c r="BB126" s="2">
        <v>11.17</v>
      </c>
      <c r="BC126" s="8">
        <f>DATE(2013,2,21)</f>
        <v>41326</v>
      </c>
      <c r="BD126" s="2">
        <v>46.924999999999997</v>
      </c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8">
        <f>DATE(2012,5,1)</f>
        <v>41030</v>
      </c>
      <c r="BR126" s="2">
        <v>6.05</v>
      </c>
      <c r="BS126" s="8">
        <f>DATE(2012,5,1)</f>
        <v>41030</v>
      </c>
      <c r="BT126" s="2">
        <v>74.391999999999996</v>
      </c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</row>
    <row r="127" spans="1:264">
      <c r="A127" s="8">
        <f>DATE(2016,9,8)</f>
        <v>42621</v>
      </c>
      <c r="B127" s="2">
        <v>9.48</v>
      </c>
      <c r="C127" s="8">
        <f>DATE(2016,9,8)</f>
        <v>42621</v>
      </c>
      <c r="D127" s="2">
        <v>55.673000000000002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8">
        <f>DATE(2012,9,1)</f>
        <v>41153</v>
      </c>
      <c r="AH127" s="2">
        <v>6.4</v>
      </c>
      <c r="AI127" s="8">
        <f>DATE(2012,9,1)</f>
        <v>41153</v>
      </c>
      <c r="AJ127" s="2">
        <v>80.522000000000006</v>
      </c>
      <c r="AK127" s="8">
        <f>DATE(2012,1,1)</f>
        <v>40909</v>
      </c>
      <c r="AL127" s="2">
        <v>6.15</v>
      </c>
      <c r="AM127" s="8">
        <f>DATE(2012,1,1)</f>
        <v>40909</v>
      </c>
      <c r="AN127" s="2">
        <v>92.283000000000001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8">
        <f>DATE(2013,3,12)</f>
        <v>41345</v>
      </c>
      <c r="BB127" s="2">
        <v>11.08</v>
      </c>
      <c r="BC127" s="8">
        <f>DATE(2013,3,12)</f>
        <v>41345</v>
      </c>
      <c r="BD127" s="2">
        <v>47.015000000000001</v>
      </c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8">
        <f>DATE(2012,6,1)</f>
        <v>41061</v>
      </c>
      <c r="BR127" s="2">
        <v>5.9</v>
      </c>
      <c r="BS127" s="8">
        <f>DATE(2012,6,1)</f>
        <v>41061</v>
      </c>
      <c r="BT127" s="2">
        <v>74.542000000000002</v>
      </c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</row>
    <row r="128" spans="1:264">
      <c r="A128" s="8">
        <f>DATE(2016,10,7)</f>
        <v>42650</v>
      </c>
      <c r="B128" s="2">
        <v>9.69</v>
      </c>
      <c r="C128" s="8">
        <f>DATE(2016,10,7)</f>
        <v>42650</v>
      </c>
      <c r="D128" s="2">
        <v>55.463000000000001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8">
        <f>DATE(2012,10,1)</f>
        <v>41183</v>
      </c>
      <c r="AH128" s="2">
        <v>5.9</v>
      </c>
      <c r="AI128" s="8">
        <f>DATE(2012,10,1)</f>
        <v>41183</v>
      </c>
      <c r="AJ128" s="2">
        <v>81.022000000000006</v>
      </c>
      <c r="AK128" s="8">
        <f>DATE(2012,2,1)</f>
        <v>40940</v>
      </c>
      <c r="AL128" s="2">
        <v>6.3</v>
      </c>
      <c r="AM128" s="8">
        <f>DATE(2012,2,1)</f>
        <v>40940</v>
      </c>
      <c r="AN128" s="2">
        <v>92.132999999999996</v>
      </c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8">
        <f>DATE(2013,4,19)</f>
        <v>41383</v>
      </c>
      <c r="BB128" s="2">
        <v>10.89</v>
      </c>
      <c r="BC128" s="8">
        <f>DATE(2013,4,19)</f>
        <v>41383</v>
      </c>
      <c r="BD128" s="2">
        <v>47.204999999999998</v>
      </c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8">
        <f>DATE(2012,7,1)</f>
        <v>41091</v>
      </c>
      <c r="BR128" s="2">
        <v>5.7</v>
      </c>
      <c r="BS128" s="8">
        <f>DATE(2012,7,1)</f>
        <v>41091</v>
      </c>
      <c r="BT128" s="2">
        <v>74.742000000000004</v>
      </c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</row>
    <row r="129" spans="1:264">
      <c r="A129" s="8">
        <f>DATE(2016,11,15)</f>
        <v>42689</v>
      </c>
      <c r="B129" s="2">
        <v>9.85</v>
      </c>
      <c r="C129" s="8">
        <f>DATE(2016,11,15)</f>
        <v>42689</v>
      </c>
      <c r="D129" s="2">
        <v>55.302999999999997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8">
        <f>DATE(2012,11,1)</f>
        <v>41214</v>
      </c>
      <c r="AH129" s="2">
        <v>6.2</v>
      </c>
      <c r="AI129" s="8">
        <f>DATE(2012,11,1)</f>
        <v>41214</v>
      </c>
      <c r="AJ129" s="2">
        <v>80.721999999999994</v>
      </c>
      <c r="AK129" s="8">
        <f>DATE(2012,3,1)</f>
        <v>40969</v>
      </c>
      <c r="AL129" s="2">
        <v>6.4</v>
      </c>
      <c r="AM129" s="8">
        <f>DATE(2012,3,1)</f>
        <v>40969</v>
      </c>
      <c r="AN129" s="2">
        <v>92.033000000000001</v>
      </c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8">
        <f>DATE(2013,5,16)</f>
        <v>41410</v>
      </c>
      <c r="BB129" s="2">
        <v>10.67</v>
      </c>
      <c r="BC129" s="8">
        <f>DATE(2013,5,16)</f>
        <v>41410</v>
      </c>
      <c r="BD129" s="2">
        <v>47.424999999999997</v>
      </c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8">
        <f>DATE(2012,8,1)</f>
        <v>41122</v>
      </c>
      <c r="BR129" s="2">
        <v>5.4</v>
      </c>
      <c r="BS129" s="8">
        <f>DATE(2012,8,1)</f>
        <v>41122</v>
      </c>
      <c r="BT129" s="2">
        <v>75.042000000000002</v>
      </c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</row>
    <row r="130" spans="1:264">
      <c r="A130" s="8">
        <f>DATE(2016,12,12)</f>
        <v>42716</v>
      </c>
      <c r="B130" s="2">
        <v>9.76</v>
      </c>
      <c r="C130" s="8">
        <f>DATE(2016,12,12)</f>
        <v>42716</v>
      </c>
      <c r="D130" s="2">
        <v>55.393000000000001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8">
        <f>DATE(2012,12,1)</f>
        <v>41244</v>
      </c>
      <c r="AH130" s="2">
        <v>5.45</v>
      </c>
      <c r="AI130" s="8">
        <f>DATE(2012,12,1)</f>
        <v>41244</v>
      </c>
      <c r="AJ130" s="2">
        <v>81.471999999999994</v>
      </c>
      <c r="AK130" s="8">
        <f>DATE(2012,4,1)</f>
        <v>41000</v>
      </c>
      <c r="AL130" s="2">
        <v>6.45</v>
      </c>
      <c r="AM130" s="8">
        <f>DATE(2012,4,1)</f>
        <v>41000</v>
      </c>
      <c r="AN130" s="2">
        <v>91.983000000000004</v>
      </c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8">
        <f>DATE(2013,6,19)</f>
        <v>41444</v>
      </c>
      <c r="BB130" s="2">
        <v>10.41</v>
      </c>
      <c r="BC130" s="8">
        <f>DATE(2013,6,19)</f>
        <v>41444</v>
      </c>
      <c r="BD130" s="2">
        <v>47.685000000000002</v>
      </c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8">
        <f>DATE(2012,9,1)</f>
        <v>41153</v>
      </c>
      <c r="BR130" s="2">
        <v>5.4</v>
      </c>
      <c r="BS130" s="8">
        <f>DATE(2012,9,1)</f>
        <v>41153</v>
      </c>
      <c r="BT130" s="2">
        <v>75.042000000000002</v>
      </c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</row>
    <row r="131" spans="1:26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8">
        <f>DATE(2013,1,7)</f>
        <v>41281</v>
      </c>
      <c r="AH131" s="2">
        <v>5.5</v>
      </c>
      <c r="AI131" s="8">
        <f>DATE(2013,1,7)</f>
        <v>41281</v>
      </c>
      <c r="AJ131" s="2">
        <v>81.421999999999997</v>
      </c>
      <c r="AK131" s="8">
        <f>DATE(2012,5,1)</f>
        <v>41030</v>
      </c>
      <c r="AL131" s="2">
        <v>6.59</v>
      </c>
      <c r="AM131" s="8">
        <f>DATE(2012,5,1)</f>
        <v>41030</v>
      </c>
      <c r="AN131" s="2">
        <v>91.843000000000004</v>
      </c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8">
        <f>DATE(2013,7,9)</f>
        <v>41464</v>
      </c>
      <c r="BB131" s="2">
        <v>10.210000000000001</v>
      </c>
      <c r="BC131" s="8">
        <f>DATE(2013,7,9)</f>
        <v>41464</v>
      </c>
      <c r="BD131" s="2">
        <v>47.884999999999998</v>
      </c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8">
        <f>DATE(2012,10,1)</f>
        <v>41183</v>
      </c>
      <c r="BR131" s="2">
        <v>5.5</v>
      </c>
      <c r="BS131" s="8">
        <f>DATE(2012,10,1)</f>
        <v>41183</v>
      </c>
      <c r="BT131" s="2">
        <v>74.941999999999993</v>
      </c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</row>
    <row r="132" spans="1:26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8">
        <f>DATE(2013,2,1)</f>
        <v>41306</v>
      </c>
      <c r="AH132" s="2">
        <v>5.45</v>
      </c>
      <c r="AI132" s="8">
        <f>DATE(2013,2,1)</f>
        <v>41306</v>
      </c>
      <c r="AJ132" s="2">
        <v>81.471999999999994</v>
      </c>
      <c r="AK132" s="8">
        <f>DATE(2012,6,1)</f>
        <v>41061</v>
      </c>
      <c r="AL132" s="2">
        <v>6.1</v>
      </c>
      <c r="AM132" s="8">
        <f>DATE(2012,6,1)</f>
        <v>41061</v>
      </c>
      <c r="AN132" s="2">
        <v>92.332999999999998</v>
      </c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8">
        <f>DATE(2013,8,28)</f>
        <v>41514</v>
      </c>
      <c r="BB132" s="2">
        <v>10.14</v>
      </c>
      <c r="BC132" s="8">
        <f>DATE(2013,8,28)</f>
        <v>41514</v>
      </c>
      <c r="BD132" s="2">
        <v>47.954999999999998</v>
      </c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8">
        <f>DATE(2012,11,1)</f>
        <v>41214</v>
      </c>
      <c r="BR132" s="2">
        <v>5.8</v>
      </c>
      <c r="BS132" s="8">
        <f>DATE(2012,11,1)</f>
        <v>41214</v>
      </c>
      <c r="BT132" s="2">
        <v>74.641999999999996</v>
      </c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</row>
    <row r="133" spans="1:26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8">
        <f>DATE(2013,3,1)</f>
        <v>41334</v>
      </c>
      <c r="AH133" s="2">
        <v>5.5</v>
      </c>
      <c r="AI133" s="8">
        <f>DATE(2013,3,1)</f>
        <v>41334</v>
      </c>
      <c r="AJ133" s="2">
        <v>81.421999999999997</v>
      </c>
      <c r="AK133" s="8">
        <f>DATE(2012,7,1)</f>
        <v>41091</v>
      </c>
      <c r="AL133" s="2">
        <v>6.1</v>
      </c>
      <c r="AM133" s="8">
        <f>DATE(2012,7,1)</f>
        <v>41091</v>
      </c>
      <c r="AN133" s="2">
        <v>92.332999999999998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8">
        <f>DATE(2013,9,18)</f>
        <v>41535</v>
      </c>
      <c r="BB133" s="2">
        <v>10.220000000000001</v>
      </c>
      <c r="BC133" s="8">
        <f>DATE(2013,9,18)</f>
        <v>41535</v>
      </c>
      <c r="BD133" s="2">
        <v>47.875</v>
      </c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8">
        <f>DATE(2012,12,1)</f>
        <v>41244</v>
      </c>
      <c r="BR133" s="2">
        <v>4.9000000000000004</v>
      </c>
      <c r="BS133" s="8">
        <f>DATE(2012,12,1)</f>
        <v>41244</v>
      </c>
      <c r="BT133" s="2">
        <v>75.542000000000002</v>
      </c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</row>
    <row r="134" spans="1:26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8">
        <f>DATE(2013,4,1)</f>
        <v>41365</v>
      </c>
      <c r="AH134" s="2">
        <v>5.4</v>
      </c>
      <c r="AI134" s="8">
        <f>DATE(2013,4,1)</f>
        <v>41365</v>
      </c>
      <c r="AJ134" s="2">
        <v>81.522000000000006</v>
      </c>
      <c r="AK134" s="8">
        <f>DATE(2012,8,1)</f>
        <v>41122</v>
      </c>
      <c r="AL134" s="2">
        <v>6.3</v>
      </c>
      <c r="AM134" s="8">
        <f>DATE(2012,8,1)</f>
        <v>41122</v>
      </c>
      <c r="AN134" s="2">
        <v>92.132999999999996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8">
        <f>DATE(2013,10,15)</f>
        <v>41562</v>
      </c>
      <c r="BB134" s="2">
        <v>10.33</v>
      </c>
      <c r="BC134" s="8">
        <f>DATE(2013,10,15)</f>
        <v>41562</v>
      </c>
      <c r="BD134" s="2">
        <v>47.765000000000001</v>
      </c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8">
        <f>DATE(2013,1,7)</f>
        <v>41281</v>
      </c>
      <c r="BR134" s="2">
        <v>4.87</v>
      </c>
      <c r="BS134" s="8">
        <f>DATE(2013,1,7)</f>
        <v>41281</v>
      </c>
      <c r="BT134" s="2">
        <v>75.572000000000003</v>
      </c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</row>
    <row r="135" spans="1:26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8">
        <f>DATE(2013,5,1)</f>
        <v>41395</v>
      </c>
      <c r="AH135" s="2">
        <v>5.4</v>
      </c>
      <c r="AI135" s="8">
        <f>DATE(2013,5,1)</f>
        <v>41395</v>
      </c>
      <c r="AJ135" s="2">
        <v>81.522000000000006</v>
      </c>
      <c r="AK135" s="8">
        <f>DATE(2012,9,1)</f>
        <v>41153</v>
      </c>
      <c r="AL135" s="2">
        <v>6.3</v>
      </c>
      <c r="AM135" s="8">
        <f>DATE(2012,9,1)</f>
        <v>41153</v>
      </c>
      <c r="AN135" s="2">
        <v>92.132999999999996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8">
        <f>DATE(2013,11,15)</f>
        <v>41593</v>
      </c>
      <c r="BB135" s="2">
        <v>10.32</v>
      </c>
      <c r="BC135" s="8">
        <f>DATE(2013,11,15)</f>
        <v>41593</v>
      </c>
      <c r="BD135" s="2">
        <v>47.774999999999999</v>
      </c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8">
        <f>DATE(2013,2,1)</f>
        <v>41306</v>
      </c>
      <c r="BR135" s="2">
        <v>5.2</v>
      </c>
      <c r="BS135" s="8">
        <f>DATE(2013,2,1)</f>
        <v>41306</v>
      </c>
      <c r="BT135" s="2">
        <v>75.242000000000004</v>
      </c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</row>
    <row r="136" spans="1:26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8">
        <f>DATE(2013,6,3)</f>
        <v>41428</v>
      </c>
      <c r="AH136" s="2">
        <v>5.6</v>
      </c>
      <c r="AI136" s="8">
        <f>DATE(2013,6,3)</f>
        <v>41428</v>
      </c>
      <c r="AJ136" s="2">
        <v>81.322000000000003</v>
      </c>
      <c r="AK136" s="8">
        <f>DATE(2012,10,1)</f>
        <v>41183</v>
      </c>
      <c r="AL136" s="2">
        <v>5.8</v>
      </c>
      <c r="AM136" s="8">
        <f>DATE(2012,10,1)</f>
        <v>41183</v>
      </c>
      <c r="AN136" s="2">
        <v>92.632999999999996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8">
        <f>DATE(2013,12,18)</f>
        <v>41626</v>
      </c>
      <c r="BB136" s="2">
        <v>10.44</v>
      </c>
      <c r="BC136" s="8">
        <f>DATE(2013,12,18)</f>
        <v>41626</v>
      </c>
      <c r="BD136" s="2">
        <v>47.655000000000001</v>
      </c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8">
        <f>DATE(2013,3,1)</f>
        <v>41334</v>
      </c>
      <c r="BR136" s="2">
        <v>5.2</v>
      </c>
      <c r="BS136" s="8">
        <f>DATE(2013,3,1)</f>
        <v>41334</v>
      </c>
      <c r="BT136" s="2">
        <v>75.242000000000004</v>
      </c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</row>
    <row r="137" spans="1:26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8">
        <f>DATE(2013,7,1)</f>
        <v>41456</v>
      </c>
      <c r="AH137" s="2">
        <v>5.6</v>
      </c>
      <c r="AI137" s="8">
        <f>DATE(2013,7,1)</f>
        <v>41456</v>
      </c>
      <c r="AJ137" s="2">
        <v>81.322000000000003</v>
      </c>
      <c r="AK137" s="8">
        <f>DATE(2012,11,1)</f>
        <v>41214</v>
      </c>
      <c r="AL137" s="2">
        <v>6.1</v>
      </c>
      <c r="AM137" s="8">
        <f>DATE(2012,11,1)</f>
        <v>41214</v>
      </c>
      <c r="AN137" s="2">
        <v>92.332999999999998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8">
        <f>DATE(2014,1,17)</f>
        <v>41656</v>
      </c>
      <c r="BB137" s="2">
        <v>10.62</v>
      </c>
      <c r="BC137" s="8">
        <f>DATE(2014,1,17)</f>
        <v>41656</v>
      </c>
      <c r="BD137" s="2">
        <v>47.475000000000001</v>
      </c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8">
        <f>DATE(2013,4,1)</f>
        <v>41365</v>
      </c>
      <c r="BR137" s="2">
        <v>4.9000000000000004</v>
      </c>
      <c r="BS137" s="8">
        <f>DATE(2013,4,1)</f>
        <v>41365</v>
      </c>
      <c r="BT137" s="2">
        <v>75.542000000000002</v>
      </c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</row>
    <row r="138" spans="1:26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8">
        <f>DATE(2013,8,1)</f>
        <v>41487</v>
      </c>
      <c r="AH138" s="2">
        <v>5.4</v>
      </c>
      <c r="AI138" s="8">
        <f>DATE(2013,8,1)</f>
        <v>41487</v>
      </c>
      <c r="AJ138" s="2">
        <v>81.522000000000006</v>
      </c>
      <c r="AK138" s="8">
        <f>DATE(2012,12,1)</f>
        <v>41244</v>
      </c>
      <c r="AL138" s="2">
        <v>5.35</v>
      </c>
      <c r="AM138" s="8">
        <f>DATE(2012,12,1)</f>
        <v>41244</v>
      </c>
      <c r="AN138" s="2">
        <v>93.082999999999998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8">
        <f>DATE(2014,2,25)</f>
        <v>41695</v>
      </c>
      <c r="BB138" s="2">
        <v>10.6</v>
      </c>
      <c r="BC138" s="8">
        <f>DATE(2014,2,25)</f>
        <v>41695</v>
      </c>
      <c r="BD138" s="2">
        <v>47.494999999999997</v>
      </c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8">
        <f>DATE(2013,5,1)</f>
        <v>41395</v>
      </c>
      <c r="BR138" s="2">
        <v>4.8499999999999996</v>
      </c>
      <c r="BS138" s="8">
        <f>DATE(2013,5,1)</f>
        <v>41395</v>
      </c>
      <c r="BT138" s="2">
        <v>75.591999999999999</v>
      </c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</row>
    <row r="139" spans="1:26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8">
        <f>DATE(2013,9,2)</f>
        <v>41519</v>
      </c>
      <c r="AH139" s="2">
        <v>5.6</v>
      </c>
      <c r="AI139" s="8">
        <f>DATE(2013,9,2)</f>
        <v>41519</v>
      </c>
      <c r="AJ139" s="2">
        <v>81.322000000000003</v>
      </c>
      <c r="AK139" s="8">
        <f>DATE(2013,1,7)</f>
        <v>41281</v>
      </c>
      <c r="AL139" s="2">
        <v>5.4</v>
      </c>
      <c r="AM139" s="8">
        <f>DATE(2013,1,7)</f>
        <v>41281</v>
      </c>
      <c r="AN139" s="2">
        <v>93.033000000000001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8">
        <f>DATE(2014,3,20)</f>
        <v>41718</v>
      </c>
      <c r="BB139" s="2">
        <v>10.45</v>
      </c>
      <c r="BC139" s="8">
        <f>DATE(2014,3,20)</f>
        <v>41718</v>
      </c>
      <c r="BD139" s="2">
        <v>47.645000000000003</v>
      </c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8">
        <f>DATE(2013,6,3)</f>
        <v>41428</v>
      </c>
      <c r="BR139" s="2">
        <v>4.9000000000000004</v>
      </c>
      <c r="BS139" s="8">
        <f>DATE(2013,6,3)</f>
        <v>41428</v>
      </c>
      <c r="BT139" s="2">
        <v>75.542000000000002</v>
      </c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</row>
    <row r="140" spans="1:26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8">
        <f>DATE(2013,10,1)</f>
        <v>41548</v>
      </c>
      <c r="AH140" s="2">
        <v>5.6</v>
      </c>
      <c r="AI140" s="8">
        <f>DATE(2013,10,1)</f>
        <v>41548</v>
      </c>
      <c r="AJ140" s="2">
        <v>81.322000000000003</v>
      </c>
      <c r="AK140" s="8">
        <f>DATE(2013,2,1)</f>
        <v>41306</v>
      </c>
      <c r="AL140" s="2">
        <v>5.3</v>
      </c>
      <c r="AM140" s="8">
        <f>DATE(2013,2,1)</f>
        <v>41306</v>
      </c>
      <c r="AN140" s="2">
        <v>93.132999999999996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8">
        <f>DATE(2014,4,4)</f>
        <v>41733</v>
      </c>
      <c r="BB140" s="2">
        <v>10.39</v>
      </c>
      <c r="BC140" s="8">
        <f>DATE(2014,4,4)</f>
        <v>41733</v>
      </c>
      <c r="BD140" s="2">
        <v>47.704999999999998</v>
      </c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8">
        <f>DATE(2013,7,1)</f>
        <v>41456</v>
      </c>
      <c r="BR140" s="2">
        <v>4.8</v>
      </c>
      <c r="BS140" s="8">
        <f>DATE(2013,7,1)</f>
        <v>41456</v>
      </c>
      <c r="BT140" s="2">
        <v>75.641999999999996</v>
      </c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</row>
    <row r="141" spans="1:26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8">
        <f>DATE(2013,11,4)</f>
        <v>41582</v>
      </c>
      <c r="AH141" s="2">
        <v>5.65</v>
      </c>
      <c r="AI141" s="8">
        <f>DATE(2013,11,4)</f>
        <v>41582</v>
      </c>
      <c r="AJ141" s="2">
        <v>81.272000000000006</v>
      </c>
      <c r="AK141" s="8">
        <f>DATE(2013,3,1)</f>
        <v>41334</v>
      </c>
      <c r="AL141" s="2">
        <v>5.4</v>
      </c>
      <c r="AM141" s="8">
        <f>DATE(2013,3,1)</f>
        <v>41334</v>
      </c>
      <c r="AN141" s="2">
        <v>93.033000000000001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8">
        <f>DATE(2014,5,13)</f>
        <v>41772</v>
      </c>
      <c r="BB141" s="2">
        <v>10.42</v>
      </c>
      <c r="BC141" s="8">
        <f>DATE(2014,5,13)</f>
        <v>41772</v>
      </c>
      <c r="BD141" s="2">
        <v>47.674999999999997</v>
      </c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8">
        <f>DATE(2013,8,1)</f>
        <v>41487</v>
      </c>
      <c r="BR141" s="2">
        <v>4.9000000000000004</v>
      </c>
      <c r="BS141" s="8">
        <f>DATE(2013,8,1)</f>
        <v>41487</v>
      </c>
      <c r="BT141" s="2">
        <v>75.542000000000002</v>
      </c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</row>
    <row r="142" spans="1:26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8">
        <f>DATE(2013,12,2)</f>
        <v>41610</v>
      </c>
      <c r="AH142" s="2">
        <v>6</v>
      </c>
      <c r="AI142" s="8">
        <f>DATE(2013,12,2)</f>
        <v>41610</v>
      </c>
      <c r="AJ142" s="2">
        <v>80.921999999999997</v>
      </c>
      <c r="AK142" s="8">
        <f>DATE(2013,4,1)</f>
        <v>41365</v>
      </c>
      <c r="AL142" s="2">
        <v>5.3</v>
      </c>
      <c r="AM142" s="8">
        <f>DATE(2013,4,1)</f>
        <v>41365</v>
      </c>
      <c r="AN142" s="2">
        <v>93.132999999999996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8">
        <f>DATE(2014,6,19)</f>
        <v>41809</v>
      </c>
      <c r="BB142" s="2">
        <v>10.41</v>
      </c>
      <c r="BC142" s="8">
        <f>DATE(2014,6,19)</f>
        <v>41809</v>
      </c>
      <c r="BD142" s="2">
        <v>47.685000000000002</v>
      </c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8">
        <f>DATE(2013,9,2)</f>
        <v>41519</v>
      </c>
      <c r="BR142" s="2">
        <v>4.8</v>
      </c>
      <c r="BS142" s="8">
        <f>DATE(2013,9,2)</f>
        <v>41519</v>
      </c>
      <c r="BT142" s="2">
        <v>75.641999999999996</v>
      </c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</row>
    <row r="143" spans="1:26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8">
        <f>DATE(2014,1,1)</f>
        <v>41640</v>
      </c>
      <c r="AH143" s="2">
        <v>6</v>
      </c>
      <c r="AI143" s="8">
        <f>DATE(2014,1,1)</f>
        <v>41640</v>
      </c>
      <c r="AJ143" s="2">
        <v>80.921999999999997</v>
      </c>
      <c r="AK143" s="8">
        <f>DATE(2013,5,1)</f>
        <v>41395</v>
      </c>
      <c r="AL143" s="2">
        <v>5.3</v>
      </c>
      <c r="AM143" s="8">
        <f>DATE(2013,5,1)</f>
        <v>41395</v>
      </c>
      <c r="AN143" s="2">
        <v>93.132999999999996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8">
        <f>DATE(2014,7,11)</f>
        <v>41831</v>
      </c>
      <c r="BB143" s="2">
        <v>10.4</v>
      </c>
      <c r="BC143" s="8">
        <f>DATE(2014,7,11)</f>
        <v>41831</v>
      </c>
      <c r="BD143" s="2">
        <v>47.695</v>
      </c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8">
        <f>DATE(2013,10,1)</f>
        <v>41548</v>
      </c>
      <c r="BR143" s="2">
        <v>4.9000000000000004</v>
      </c>
      <c r="BS143" s="8">
        <f>DATE(2013,10,1)</f>
        <v>41548</v>
      </c>
      <c r="BT143" s="2">
        <v>75.542000000000002</v>
      </c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</row>
    <row r="144" spans="1:26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8">
        <f>DATE(2014,2,1)</f>
        <v>41671</v>
      </c>
      <c r="AH144" s="2">
        <v>6</v>
      </c>
      <c r="AI144" s="8">
        <f>DATE(2014,2,1)</f>
        <v>41671</v>
      </c>
      <c r="AJ144" s="2">
        <v>80.921999999999997</v>
      </c>
      <c r="AK144" s="8">
        <f>DATE(2013,6,3)</f>
        <v>41428</v>
      </c>
      <c r="AL144" s="2">
        <v>5.4</v>
      </c>
      <c r="AM144" s="8">
        <f>DATE(2013,6,3)</f>
        <v>41428</v>
      </c>
      <c r="AN144" s="2">
        <v>93.033000000000001</v>
      </c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8">
        <f>DATE(2014,8,27)</f>
        <v>41878</v>
      </c>
      <c r="BB144" s="2">
        <v>10.39</v>
      </c>
      <c r="BC144" s="8">
        <f>DATE(2014,8,27)</f>
        <v>41878</v>
      </c>
      <c r="BD144" s="2">
        <v>47.704999999999998</v>
      </c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8">
        <f>DATE(2013,11,4)</f>
        <v>41582</v>
      </c>
      <c r="BR144" s="2">
        <v>5.0999999999999996</v>
      </c>
      <c r="BS144" s="8">
        <f>DATE(2013,11,4)</f>
        <v>41582</v>
      </c>
      <c r="BT144" s="2">
        <v>75.341999999999999</v>
      </c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</row>
    <row r="145" spans="1:26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8">
        <f>DATE(2014,3,1)</f>
        <v>41699</v>
      </c>
      <c r="AH145" s="2">
        <v>5.8</v>
      </c>
      <c r="AI145" s="8">
        <f>DATE(2014,3,1)</f>
        <v>41699</v>
      </c>
      <c r="AJ145" s="2">
        <v>81.122</v>
      </c>
      <c r="AK145" s="8">
        <f>DATE(2013,7,1)</f>
        <v>41456</v>
      </c>
      <c r="AL145" s="2">
        <v>5.35</v>
      </c>
      <c r="AM145" s="8">
        <f>DATE(2013,7,1)</f>
        <v>41456</v>
      </c>
      <c r="AN145" s="2">
        <v>93.082999999999998</v>
      </c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8">
        <f>DATE(2014,9,10)</f>
        <v>41892</v>
      </c>
      <c r="BB145" s="2">
        <v>10.37</v>
      </c>
      <c r="BC145" s="8">
        <f>DATE(2014,9,10)</f>
        <v>41892</v>
      </c>
      <c r="BD145" s="2">
        <v>47.725000000000001</v>
      </c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8">
        <f>DATE(2013,12,2)</f>
        <v>41610</v>
      </c>
      <c r="BR145" s="2">
        <v>5.2</v>
      </c>
      <c r="BS145" s="8">
        <f>DATE(2013,12,2)</f>
        <v>41610</v>
      </c>
      <c r="BT145" s="2">
        <v>75.242000000000004</v>
      </c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</row>
    <row r="146" spans="1:26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8">
        <f>DATE(2014,4,1)</f>
        <v>41730</v>
      </c>
      <c r="AH146" s="2">
        <v>5.7</v>
      </c>
      <c r="AI146" s="8">
        <f>DATE(2014,4,1)</f>
        <v>41730</v>
      </c>
      <c r="AJ146" s="2">
        <v>81.221999999999994</v>
      </c>
      <c r="AK146" s="8">
        <f>DATE(2013,8,1)</f>
        <v>41487</v>
      </c>
      <c r="AL146" s="2">
        <v>5.3</v>
      </c>
      <c r="AM146" s="8">
        <f>DATE(2013,8,1)</f>
        <v>41487</v>
      </c>
      <c r="AN146" s="2">
        <v>93.132999999999996</v>
      </c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8">
        <f>DATE(2014,10,17)</f>
        <v>41929</v>
      </c>
      <c r="BB146" s="2">
        <v>10.58</v>
      </c>
      <c r="BC146" s="8">
        <f>DATE(2014,10,17)</f>
        <v>41929</v>
      </c>
      <c r="BD146" s="2">
        <v>47.515000000000001</v>
      </c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8">
        <f>DATE(2014,1,1)</f>
        <v>41640</v>
      </c>
      <c r="BR146" s="2">
        <v>5.0999999999999996</v>
      </c>
      <c r="BS146" s="8">
        <f>DATE(2014,1,1)</f>
        <v>41640</v>
      </c>
      <c r="BT146" s="2">
        <v>75.341999999999999</v>
      </c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</row>
    <row r="147" spans="1:26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8">
        <f>DATE(2014,5,1)</f>
        <v>41760</v>
      </c>
      <c r="AH147" s="2">
        <v>5.8</v>
      </c>
      <c r="AI147" s="8">
        <f>DATE(2014,5,1)</f>
        <v>41760</v>
      </c>
      <c r="AJ147" s="2">
        <v>81.122</v>
      </c>
      <c r="AK147" s="8">
        <f>DATE(2013,9,2)</f>
        <v>41519</v>
      </c>
      <c r="AL147" s="2">
        <v>5.6</v>
      </c>
      <c r="AM147" s="8">
        <f>DATE(2013,9,2)</f>
        <v>41519</v>
      </c>
      <c r="AN147" s="2">
        <v>92.832999999999998</v>
      </c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8">
        <f>DATE(2014,11,4)</f>
        <v>41947</v>
      </c>
      <c r="BB147" s="2">
        <v>10.58</v>
      </c>
      <c r="BC147" s="8">
        <f>DATE(2014,11,4)</f>
        <v>41947</v>
      </c>
      <c r="BD147" s="2">
        <v>47.515000000000001</v>
      </c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8">
        <f>DATE(2014,2,1)</f>
        <v>41671</v>
      </c>
      <c r="BR147" s="2">
        <v>5.2</v>
      </c>
      <c r="BS147" s="8">
        <f>DATE(2014,2,1)</f>
        <v>41671</v>
      </c>
      <c r="BT147" s="2">
        <v>75.242000000000004</v>
      </c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</row>
    <row r="148" spans="1:26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8">
        <f>DATE(2014,6,16)</f>
        <v>41806</v>
      </c>
      <c r="AH148" s="2">
        <v>5</v>
      </c>
      <c r="AI148" s="8">
        <f>DATE(2014,6,16)</f>
        <v>41806</v>
      </c>
      <c r="AJ148" s="2">
        <v>81.921999999999997</v>
      </c>
      <c r="AK148" s="8">
        <f>DATE(2013,10,1)</f>
        <v>41548</v>
      </c>
      <c r="AL148" s="2">
        <v>5.5</v>
      </c>
      <c r="AM148" s="8">
        <f>DATE(2013,10,1)</f>
        <v>41548</v>
      </c>
      <c r="AN148" s="2">
        <v>92.933000000000007</v>
      </c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8">
        <f>DATE(2014,12,5)</f>
        <v>41978</v>
      </c>
      <c r="BB148" s="2">
        <v>10.46</v>
      </c>
      <c r="BC148" s="8">
        <f>DATE(2014,12,5)</f>
        <v>41978</v>
      </c>
      <c r="BD148" s="2">
        <v>47.634999999999998</v>
      </c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8">
        <f>DATE(2014,3,1)</f>
        <v>41699</v>
      </c>
      <c r="BR148" s="2">
        <v>5</v>
      </c>
      <c r="BS148" s="8">
        <f>DATE(2014,3,1)</f>
        <v>41699</v>
      </c>
      <c r="BT148" s="2">
        <v>75.441999999999993</v>
      </c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</row>
    <row r="149" spans="1:26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8">
        <f>DATE(2014,7,1)</f>
        <v>41821</v>
      </c>
      <c r="AH149" s="2">
        <v>5.3</v>
      </c>
      <c r="AI149" s="8">
        <f>DATE(2014,7,1)</f>
        <v>41821</v>
      </c>
      <c r="AJ149" s="2">
        <v>81.622</v>
      </c>
      <c r="AK149" s="8">
        <f>DATE(2013,11,4)</f>
        <v>41582</v>
      </c>
      <c r="AL149" s="2">
        <v>5.5</v>
      </c>
      <c r="AM149" s="8">
        <f>DATE(2013,11,4)</f>
        <v>41582</v>
      </c>
      <c r="AN149" s="2">
        <v>92.933000000000007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8">
        <f>DATE(2015,3,18)</f>
        <v>42081</v>
      </c>
      <c r="BB149" s="2">
        <v>10.89</v>
      </c>
      <c r="BC149" s="8">
        <f>DATE(2015,3,18)</f>
        <v>42081</v>
      </c>
      <c r="BD149" s="2">
        <v>47.204999999999998</v>
      </c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8">
        <f>DATE(2014,4,1)</f>
        <v>41730</v>
      </c>
      <c r="BR149" s="2">
        <v>5.0999999999999996</v>
      </c>
      <c r="BS149" s="8">
        <f>DATE(2014,4,1)</f>
        <v>41730</v>
      </c>
      <c r="BT149" s="2">
        <v>75.341999999999999</v>
      </c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</row>
    <row r="150" spans="1:26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8">
        <f>DATE(2014,8,1)</f>
        <v>41852</v>
      </c>
      <c r="AH150" s="2">
        <v>5.5</v>
      </c>
      <c r="AI150" s="8">
        <f>DATE(2014,8,1)</f>
        <v>41852</v>
      </c>
      <c r="AJ150" s="2">
        <v>81.421999999999997</v>
      </c>
      <c r="AK150" s="8">
        <f>DATE(2013,12,2)</f>
        <v>41610</v>
      </c>
      <c r="AL150" s="2">
        <v>5.55</v>
      </c>
      <c r="AM150" s="8">
        <f>DATE(2013,12,2)</f>
        <v>41610</v>
      </c>
      <c r="AN150" s="2">
        <v>92.882999999999996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8">
        <f>DATE(2015,4,23)</f>
        <v>42117</v>
      </c>
      <c r="BB150" s="2">
        <v>10.79</v>
      </c>
      <c r="BC150" s="8">
        <f>DATE(2015,4,23)</f>
        <v>42117</v>
      </c>
      <c r="BD150" s="2">
        <v>47.305</v>
      </c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8">
        <f>DATE(2014,5,1)</f>
        <v>41760</v>
      </c>
      <c r="BR150" s="2">
        <v>5.2</v>
      </c>
      <c r="BS150" s="8">
        <f>DATE(2014,5,1)</f>
        <v>41760</v>
      </c>
      <c r="BT150" s="2">
        <v>75.242000000000004</v>
      </c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</row>
    <row r="151" spans="1:26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8">
        <f>DATE(2014,9,1)</f>
        <v>41883</v>
      </c>
      <c r="AH151" s="2">
        <v>5.5</v>
      </c>
      <c r="AI151" s="8">
        <f>DATE(2014,9,1)</f>
        <v>41883</v>
      </c>
      <c r="AJ151" s="2">
        <v>81.421999999999997</v>
      </c>
      <c r="AK151" s="8">
        <f>DATE(2014,1,1)</f>
        <v>41640</v>
      </c>
      <c r="AL151" s="2">
        <v>5.55</v>
      </c>
      <c r="AM151" s="8">
        <f>DATE(2014,1,1)</f>
        <v>41640</v>
      </c>
      <c r="AN151" s="2">
        <v>92.882999999999996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8">
        <f>DATE(2015,7,17)</f>
        <v>42202</v>
      </c>
      <c r="BB151" s="2">
        <v>10.71</v>
      </c>
      <c r="BC151" s="8">
        <f>DATE(2015,7,17)</f>
        <v>42202</v>
      </c>
      <c r="BD151" s="2">
        <v>47.384999999999998</v>
      </c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8">
        <f>DATE(2014,6,17)</f>
        <v>41807</v>
      </c>
      <c r="BR151" s="2">
        <v>4.9000000000000004</v>
      </c>
      <c r="BS151" s="8">
        <f>DATE(2014,6,17)</f>
        <v>41807</v>
      </c>
      <c r="BT151" s="2">
        <v>75.542000000000002</v>
      </c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</row>
    <row r="152" spans="1:26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8">
        <f>DATE(2014,10,1)</f>
        <v>41913</v>
      </c>
      <c r="AH152" s="2">
        <v>5.5</v>
      </c>
      <c r="AI152" s="8">
        <f>DATE(2014,10,1)</f>
        <v>41913</v>
      </c>
      <c r="AJ152" s="2">
        <v>81.421999999999997</v>
      </c>
      <c r="AK152" s="8">
        <f>DATE(2014,2,1)</f>
        <v>41671</v>
      </c>
      <c r="AL152" s="2">
        <v>5</v>
      </c>
      <c r="AM152" s="8">
        <f>DATE(2014,2,1)</f>
        <v>41671</v>
      </c>
      <c r="AN152" s="2">
        <v>93.433000000000007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8">
        <f>DATE(2015,11,16)</f>
        <v>42324</v>
      </c>
      <c r="BB152" s="2">
        <v>10.82</v>
      </c>
      <c r="BC152" s="8">
        <f>DATE(2015,11,16)</f>
        <v>42324</v>
      </c>
      <c r="BD152" s="2">
        <v>47.274999999999999</v>
      </c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8">
        <f>DATE(2014,7,1)</f>
        <v>41821</v>
      </c>
      <c r="BR152" s="2">
        <v>5.3</v>
      </c>
      <c r="BS152" s="8">
        <f>DATE(2014,7,1)</f>
        <v>41821</v>
      </c>
      <c r="BT152" s="2">
        <v>75.141999999999996</v>
      </c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</row>
    <row r="153" spans="1:26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8">
        <f>DATE(2014,11,1)</f>
        <v>41944</v>
      </c>
      <c r="AH153" s="2">
        <v>5.45</v>
      </c>
      <c r="AI153" s="8">
        <f>DATE(2014,11,1)</f>
        <v>41944</v>
      </c>
      <c r="AJ153" s="2">
        <v>81.471999999999994</v>
      </c>
      <c r="AK153" s="8">
        <f>DATE(2014,3,1)</f>
        <v>41699</v>
      </c>
      <c r="AL153" s="2">
        <v>5.5</v>
      </c>
      <c r="AM153" s="8">
        <f>DATE(2014,3,1)</f>
        <v>41699</v>
      </c>
      <c r="AN153" s="2">
        <v>92.933000000000007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8">
        <f>DATE(2015,12,11)</f>
        <v>42349</v>
      </c>
      <c r="BB153" s="2">
        <v>10.69</v>
      </c>
      <c r="BC153" s="8">
        <f>DATE(2015,12,11)</f>
        <v>42349</v>
      </c>
      <c r="BD153" s="2">
        <v>47.405000000000001</v>
      </c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8">
        <f>DATE(2014,8,1)</f>
        <v>41852</v>
      </c>
      <c r="BR153" s="2">
        <v>4.95</v>
      </c>
      <c r="BS153" s="8">
        <f>DATE(2014,8,1)</f>
        <v>41852</v>
      </c>
      <c r="BT153" s="2">
        <v>75.492000000000004</v>
      </c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</row>
    <row r="154" spans="1:26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8">
        <f>DATE(2014,12,1)</f>
        <v>41974</v>
      </c>
      <c r="AH154" s="2">
        <v>5.6</v>
      </c>
      <c r="AI154" s="8">
        <f>DATE(2014,12,1)</f>
        <v>41974</v>
      </c>
      <c r="AJ154" s="2">
        <v>81.322000000000003</v>
      </c>
      <c r="AK154" s="8">
        <f>DATE(2014,4,1)</f>
        <v>41730</v>
      </c>
      <c r="AL154" s="2">
        <v>5.55</v>
      </c>
      <c r="AM154" s="8">
        <f>DATE(2014,4,1)</f>
        <v>41730</v>
      </c>
      <c r="AN154" s="2">
        <v>92.882999999999996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8">
        <f>DATE(2016,1,26)</f>
        <v>42395</v>
      </c>
      <c r="BB154" s="2">
        <v>10.81</v>
      </c>
      <c r="BC154" s="8">
        <f>DATE(2016,1,26)</f>
        <v>42395</v>
      </c>
      <c r="BD154" s="2">
        <v>47.284999999999997</v>
      </c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8">
        <f>DATE(2014,9,1)</f>
        <v>41883</v>
      </c>
      <c r="BR154" s="2">
        <v>5</v>
      </c>
      <c r="BS154" s="8">
        <f>DATE(2014,9,1)</f>
        <v>41883</v>
      </c>
      <c r="BT154" s="2">
        <v>75.441999999999993</v>
      </c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</row>
    <row r="155" spans="1:26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8">
        <f>DATE(2015,1,1)</f>
        <v>42005</v>
      </c>
      <c r="AH155" s="2">
        <v>5.85</v>
      </c>
      <c r="AI155" s="8">
        <f>DATE(2015,1,1)</f>
        <v>42005</v>
      </c>
      <c r="AJ155" s="2">
        <v>81.072000000000003</v>
      </c>
      <c r="AK155" s="8">
        <f>DATE(2014,5,1)</f>
        <v>41760</v>
      </c>
      <c r="AL155" s="2">
        <v>5.65</v>
      </c>
      <c r="AM155" s="8">
        <f>DATE(2014,5,1)</f>
        <v>41760</v>
      </c>
      <c r="AN155" s="2">
        <v>92.783000000000001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8">
        <f>DATE(2016,2,29)</f>
        <v>42429</v>
      </c>
      <c r="BB155" s="2">
        <v>10.54</v>
      </c>
      <c r="BC155" s="8">
        <f>DATE(2016,2,29)</f>
        <v>42429</v>
      </c>
      <c r="BD155" s="2">
        <v>47.555</v>
      </c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8">
        <f>DATE(2014,10,1)</f>
        <v>41913</v>
      </c>
      <c r="BR155" s="2">
        <v>5.0999999999999996</v>
      </c>
      <c r="BS155" s="8">
        <f>DATE(2014,10,1)</f>
        <v>41913</v>
      </c>
      <c r="BT155" s="2">
        <v>75.341999999999999</v>
      </c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</row>
    <row r="156" spans="1:26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8">
        <f>DATE(2015,2,1)</f>
        <v>42036</v>
      </c>
      <c r="AH156" s="2">
        <v>6</v>
      </c>
      <c r="AI156" s="8">
        <f>DATE(2015,2,1)</f>
        <v>42036</v>
      </c>
      <c r="AJ156" s="2">
        <v>80.921999999999997</v>
      </c>
      <c r="AK156" s="8">
        <f>DATE(2014,6,16)</f>
        <v>41806</v>
      </c>
      <c r="AL156" s="2">
        <v>5.4</v>
      </c>
      <c r="AM156" s="8">
        <f>DATE(2014,6,16)</f>
        <v>41806</v>
      </c>
      <c r="AN156" s="2">
        <v>93.033000000000001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8">
        <f>DATE(2016,3,30)</f>
        <v>42459</v>
      </c>
      <c r="BB156" s="2">
        <v>10.58</v>
      </c>
      <c r="BC156" s="8">
        <f>DATE(2016,3,30)</f>
        <v>42459</v>
      </c>
      <c r="BD156" s="2">
        <v>47.515000000000001</v>
      </c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8">
        <f>DATE(2014,11,1)</f>
        <v>41944</v>
      </c>
      <c r="BR156" s="2">
        <v>4.9000000000000004</v>
      </c>
      <c r="BS156" s="8">
        <f>DATE(2014,11,1)</f>
        <v>41944</v>
      </c>
      <c r="BT156" s="2">
        <v>75.542000000000002</v>
      </c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</row>
    <row r="157" spans="1:26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8">
        <f>DATE(2015,3,1)</f>
        <v>42064</v>
      </c>
      <c r="AH157" s="2">
        <v>5.9</v>
      </c>
      <c r="AI157" s="8">
        <f>DATE(2015,3,1)</f>
        <v>42064</v>
      </c>
      <c r="AJ157" s="2">
        <v>81.022000000000006</v>
      </c>
      <c r="AK157" s="8">
        <f>DATE(2014,7,1)</f>
        <v>41821</v>
      </c>
      <c r="AL157" s="2">
        <v>5.0999999999999996</v>
      </c>
      <c r="AM157" s="8">
        <f>DATE(2014,7,1)</f>
        <v>41821</v>
      </c>
      <c r="AN157" s="2">
        <v>93.332999999999998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8">
        <f>DATE(2016,4,27)</f>
        <v>42487</v>
      </c>
      <c r="BB157" s="2">
        <v>10.97</v>
      </c>
      <c r="BC157" s="8">
        <f>DATE(2016,4,27)</f>
        <v>42487</v>
      </c>
      <c r="BD157" s="2">
        <v>47.125</v>
      </c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8">
        <f>DATE(2014,12,1)</f>
        <v>41974</v>
      </c>
      <c r="BR157" s="2">
        <v>4.8</v>
      </c>
      <c r="BS157" s="8">
        <f>DATE(2014,12,1)</f>
        <v>41974</v>
      </c>
      <c r="BT157" s="2">
        <v>75.641999999999996</v>
      </c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</row>
    <row r="158" spans="1:26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8">
        <f>DATE(2015,4,1)</f>
        <v>42095</v>
      </c>
      <c r="AH158" s="2">
        <v>6.25</v>
      </c>
      <c r="AI158" s="8">
        <f>DATE(2015,4,1)</f>
        <v>42095</v>
      </c>
      <c r="AJ158" s="2">
        <v>80.671999999999997</v>
      </c>
      <c r="AK158" s="8">
        <f>DATE(2014,8,1)</f>
        <v>41852</v>
      </c>
      <c r="AL158" s="2">
        <v>5.3</v>
      </c>
      <c r="AM158" s="8">
        <f>DATE(2014,8,1)</f>
        <v>41852</v>
      </c>
      <c r="AN158" s="2">
        <v>93.132999999999996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8">
        <f>DATE(2016,5,30)</f>
        <v>42520</v>
      </c>
      <c r="BB158" s="2">
        <v>10.99</v>
      </c>
      <c r="BC158" s="8">
        <f>DATE(2016,5,30)</f>
        <v>42520</v>
      </c>
      <c r="BD158" s="2">
        <v>47.104999999999997</v>
      </c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8">
        <f>DATE(2015,1,1)</f>
        <v>42005</v>
      </c>
      <c r="BR158" s="2">
        <v>5.2</v>
      </c>
      <c r="BS158" s="8">
        <f>DATE(2015,1,1)</f>
        <v>42005</v>
      </c>
      <c r="BT158" s="2">
        <v>75.242000000000004</v>
      </c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</row>
    <row r="159" spans="1:26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8">
        <f>DATE(2015,5,1)</f>
        <v>42125</v>
      </c>
      <c r="AH159" s="2">
        <v>6.3</v>
      </c>
      <c r="AI159" s="8">
        <f>DATE(2015,5,1)</f>
        <v>42125</v>
      </c>
      <c r="AJ159" s="2">
        <v>80.622</v>
      </c>
      <c r="AK159" s="8">
        <f>DATE(2014,9,1)</f>
        <v>41883</v>
      </c>
      <c r="AL159" s="2">
        <v>5.5</v>
      </c>
      <c r="AM159" s="8">
        <f>DATE(2014,9,1)</f>
        <v>41883</v>
      </c>
      <c r="AN159" s="2">
        <v>92.933000000000007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8">
        <f>DATE(2016,6,23)</f>
        <v>42544</v>
      </c>
      <c r="BB159" s="2">
        <v>10.94</v>
      </c>
      <c r="BC159" s="8">
        <f>DATE(2016,6,23)</f>
        <v>42544</v>
      </c>
      <c r="BD159" s="2">
        <v>47.155000000000001</v>
      </c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8">
        <f>DATE(2015,2,1)</f>
        <v>42036</v>
      </c>
      <c r="BR159" s="2">
        <v>5.25</v>
      </c>
      <c r="BS159" s="8">
        <f>DATE(2015,2,1)</f>
        <v>42036</v>
      </c>
      <c r="BT159" s="2">
        <v>75.191999999999993</v>
      </c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</row>
    <row r="160" spans="1:26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8">
        <f>DATE(2015,6,1)</f>
        <v>42156</v>
      </c>
      <c r="AH160" s="2">
        <v>5.7</v>
      </c>
      <c r="AI160" s="8">
        <f>DATE(2015,6,1)</f>
        <v>42156</v>
      </c>
      <c r="AJ160" s="2">
        <v>81.221999999999994</v>
      </c>
      <c r="AK160" s="8">
        <f>DATE(2014,10,1)</f>
        <v>41913</v>
      </c>
      <c r="AL160" s="2">
        <v>5.45</v>
      </c>
      <c r="AM160" s="8">
        <f>DATE(2014,10,1)</f>
        <v>41913</v>
      </c>
      <c r="AN160" s="2">
        <v>92.983000000000004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8">
        <f>DATE(2016,7,7)</f>
        <v>42558</v>
      </c>
      <c r="BB160" s="2">
        <v>10.86</v>
      </c>
      <c r="BC160" s="8">
        <f>DATE(2016,7,7)</f>
        <v>42558</v>
      </c>
      <c r="BD160" s="2">
        <v>47.234999999999999</v>
      </c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8">
        <f>DATE(2015,3,1)</f>
        <v>42064</v>
      </c>
      <c r="BR160" s="2">
        <v>5.55</v>
      </c>
      <c r="BS160" s="8">
        <f>DATE(2015,3,1)</f>
        <v>42064</v>
      </c>
      <c r="BT160" s="2">
        <v>74.891999999999996</v>
      </c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</row>
    <row r="161" spans="1:26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8">
        <f>DATE(2015,7,1)</f>
        <v>42186</v>
      </c>
      <c r="AH161" s="2">
        <v>5.35</v>
      </c>
      <c r="AI161" s="8">
        <f>DATE(2015,7,1)</f>
        <v>42186</v>
      </c>
      <c r="AJ161" s="2">
        <v>81.572000000000003</v>
      </c>
      <c r="AK161" s="8">
        <f>DATE(2014,11,1)</f>
        <v>41944</v>
      </c>
      <c r="AL161" s="2">
        <v>5.7</v>
      </c>
      <c r="AM161" s="8">
        <f>DATE(2014,11,1)</f>
        <v>41944</v>
      </c>
      <c r="AN161" s="2">
        <v>92.733000000000004</v>
      </c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8">
        <f>DATE(2016,8,30)</f>
        <v>42612</v>
      </c>
      <c r="BB161" s="2">
        <v>10.76</v>
      </c>
      <c r="BC161" s="8">
        <f>DATE(2016,8,30)</f>
        <v>42612</v>
      </c>
      <c r="BD161" s="2">
        <v>47.335000000000001</v>
      </c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8">
        <f>DATE(2015,4,1)</f>
        <v>42095</v>
      </c>
      <c r="BR161" s="2">
        <v>5.85</v>
      </c>
      <c r="BS161" s="8">
        <f>DATE(2015,4,1)</f>
        <v>42095</v>
      </c>
      <c r="BT161" s="2">
        <v>74.591999999999999</v>
      </c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</row>
    <row r="162" spans="1:26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8">
        <f>DATE(2015,8,1)</f>
        <v>42217</v>
      </c>
      <c r="AH162" s="2">
        <v>5.05</v>
      </c>
      <c r="AI162" s="8">
        <f>DATE(2015,8,1)</f>
        <v>42217</v>
      </c>
      <c r="AJ162" s="2">
        <v>81.872</v>
      </c>
      <c r="AK162" s="8">
        <f>DATE(2014,12,1)</f>
        <v>41974</v>
      </c>
      <c r="AL162" s="2">
        <v>5.7</v>
      </c>
      <c r="AM162" s="8">
        <f>DATE(2014,12,1)</f>
        <v>41974</v>
      </c>
      <c r="AN162" s="2">
        <v>92.733000000000004</v>
      </c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8">
        <f>DATE(2016,9,16)</f>
        <v>42629</v>
      </c>
      <c r="BB162" s="2">
        <v>10.79</v>
      </c>
      <c r="BC162" s="8">
        <f>DATE(2016,9,16)</f>
        <v>42629</v>
      </c>
      <c r="BD162" s="2">
        <v>47.305</v>
      </c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8">
        <f>DATE(2015,5,1)</f>
        <v>42125</v>
      </c>
      <c r="BR162" s="2">
        <v>5.85</v>
      </c>
      <c r="BS162" s="8">
        <f>DATE(2015,5,1)</f>
        <v>42125</v>
      </c>
      <c r="BT162" s="2">
        <v>74.591999999999999</v>
      </c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</row>
    <row r="163" spans="1:26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8">
        <f>DATE(2015,9,1)</f>
        <v>42248</v>
      </c>
      <c r="AH163" s="2">
        <v>5.4</v>
      </c>
      <c r="AI163" s="8">
        <f>DATE(2015,9,1)</f>
        <v>42248</v>
      </c>
      <c r="AJ163" s="2">
        <v>81.522000000000006</v>
      </c>
      <c r="AK163" s="8">
        <f>DATE(2015,1,1)</f>
        <v>42005</v>
      </c>
      <c r="AL163" s="2">
        <v>5.8</v>
      </c>
      <c r="AM163" s="8">
        <f>DATE(2015,1,1)</f>
        <v>42005</v>
      </c>
      <c r="AN163" s="2">
        <v>92.632999999999996</v>
      </c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8">
        <f>DATE(2016,10,11)</f>
        <v>42654</v>
      </c>
      <c r="BB163" s="2">
        <v>10.81</v>
      </c>
      <c r="BC163" s="8">
        <f>DATE(2016,10,11)</f>
        <v>42654</v>
      </c>
      <c r="BD163" s="2">
        <v>47.284999999999997</v>
      </c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8">
        <f>DATE(2015,6,1)</f>
        <v>42156</v>
      </c>
      <c r="BR163" s="2">
        <v>6</v>
      </c>
      <c r="BS163" s="8">
        <f>DATE(2015,6,1)</f>
        <v>42156</v>
      </c>
      <c r="BT163" s="2">
        <v>74.441999999999993</v>
      </c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</row>
    <row r="164" spans="1:2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8">
        <f>DATE(2015,10,1)</f>
        <v>42278</v>
      </c>
      <c r="AH164" s="2">
        <v>5.6</v>
      </c>
      <c r="AI164" s="8">
        <f>DATE(2015,10,1)</f>
        <v>42278</v>
      </c>
      <c r="AJ164" s="2">
        <v>81.322000000000003</v>
      </c>
      <c r="AK164" s="8">
        <f>DATE(2015,2,1)</f>
        <v>42036</v>
      </c>
      <c r="AL164" s="2">
        <v>5.6</v>
      </c>
      <c r="AM164" s="8">
        <f>DATE(2015,2,1)</f>
        <v>42036</v>
      </c>
      <c r="AN164" s="2">
        <v>92.832999999999998</v>
      </c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8">
        <f>DATE(2016,11,17)</f>
        <v>42691</v>
      </c>
      <c r="BB164" s="2">
        <v>10.82</v>
      </c>
      <c r="BC164" s="8">
        <f>DATE(2016,11,17)</f>
        <v>42691</v>
      </c>
      <c r="BD164" s="2">
        <v>47.274999999999999</v>
      </c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8">
        <f>DATE(2015,7,1)</f>
        <v>42186</v>
      </c>
      <c r="BR164" s="2">
        <v>5.8</v>
      </c>
      <c r="BS164" s="8">
        <f>DATE(2015,7,1)</f>
        <v>42186</v>
      </c>
      <c r="BT164" s="2">
        <v>74.641999999999996</v>
      </c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</row>
    <row r="165" spans="1:26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8">
        <f>DATE(2015,11,1)</f>
        <v>42309</v>
      </c>
      <c r="AH165" s="2">
        <v>5.75</v>
      </c>
      <c r="AI165" s="8">
        <f>DATE(2015,11,1)</f>
        <v>42309</v>
      </c>
      <c r="AJ165" s="2">
        <v>81.171999999999997</v>
      </c>
      <c r="AK165" s="8">
        <f>DATE(2015,3,1)</f>
        <v>42064</v>
      </c>
      <c r="AL165" s="2">
        <v>5.75</v>
      </c>
      <c r="AM165" s="8">
        <f>DATE(2015,3,1)</f>
        <v>42064</v>
      </c>
      <c r="AN165" s="2">
        <v>92.683000000000007</v>
      </c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8">
        <f>DATE(2016,12,22)</f>
        <v>42726</v>
      </c>
      <c r="BB165" s="2">
        <v>10.84</v>
      </c>
      <c r="BC165" s="8">
        <f>DATE(2016,12,22)</f>
        <v>42726</v>
      </c>
      <c r="BD165" s="2">
        <v>47.255000000000003</v>
      </c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8">
        <f>DATE(2015,8,1)</f>
        <v>42217</v>
      </c>
      <c r="BR165" s="2">
        <v>5.4</v>
      </c>
      <c r="BS165" s="8">
        <f>DATE(2015,8,1)</f>
        <v>42217</v>
      </c>
      <c r="BT165" s="2">
        <v>75.042000000000002</v>
      </c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</row>
    <row r="166" spans="1:26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8">
        <f>DATE(2015,12,1)</f>
        <v>42339</v>
      </c>
      <c r="AH166" s="2">
        <v>5.9</v>
      </c>
      <c r="AI166" s="8">
        <f>DATE(2015,12,1)</f>
        <v>42339</v>
      </c>
      <c r="AJ166" s="2">
        <v>81.022000000000006</v>
      </c>
      <c r="AK166" s="8">
        <f>DATE(2015,4,1)</f>
        <v>42095</v>
      </c>
      <c r="AL166" s="2">
        <v>5.95</v>
      </c>
      <c r="AM166" s="8">
        <f>DATE(2015,4,1)</f>
        <v>42095</v>
      </c>
      <c r="AN166" s="2">
        <v>92.483000000000004</v>
      </c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8">
        <f>DATE(2015,9,1)</f>
        <v>42248</v>
      </c>
      <c r="BR166" s="2">
        <v>5.4</v>
      </c>
      <c r="BS166" s="8">
        <f>DATE(2015,9,1)</f>
        <v>42248</v>
      </c>
      <c r="BT166" s="2">
        <v>75.042000000000002</v>
      </c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</row>
    <row r="167" spans="1:26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8">
        <f>DATE(2016,1,1)</f>
        <v>42370</v>
      </c>
      <c r="AH167" s="2">
        <v>5.91</v>
      </c>
      <c r="AI167" s="8">
        <f>DATE(2016,1,1)</f>
        <v>42370</v>
      </c>
      <c r="AJ167" s="2">
        <v>81.012</v>
      </c>
      <c r="AK167" s="8">
        <f>DATE(2015,5,1)</f>
        <v>42125</v>
      </c>
      <c r="AL167" s="2">
        <v>5.75</v>
      </c>
      <c r="AM167" s="8">
        <f>DATE(2015,5,1)</f>
        <v>42125</v>
      </c>
      <c r="AN167" s="2">
        <v>92.683000000000007</v>
      </c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8">
        <f>DATE(2015,10,1)</f>
        <v>42278</v>
      </c>
      <c r="BR167" s="2">
        <v>5.55</v>
      </c>
      <c r="BS167" s="8">
        <f>DATE(2015,10,1)</f>
        <v>42278</v>
      </c>
      <c r="BT167" s="2">
        <v>74.891999999999996</v>
      </c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</row>
    <row r="168" spans="1:26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8">
        <f>DATE(2016,2,1)</f>
        <v>42401</v>
      </c>
      <c r="AH168" s="2">
        <v>6.21</v>
      </c>
      <c r="AI168" s="8">
        <f>DATE(2016,2,1)</f>
        <v>42401</v>
      </c>
      <c r="AJ168" s="2">
        <v>80.712000000000003</v>
      </c>
      <c r="AK168" s="8">
        <f>DATE(2015,6,1)</f>
        <v>42156</v>
      </c>
      <c r="AL168" s="2">
        <v>5.9</v>
      </c>
      <c r="AM168" s="8">
        <f>DATE(2015,6,1)</f>
        <v>42156</v>
      </c>
      <c r="AN168" s="2">
        <v>92.533000000000001</v>
      </c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8">
        <f>DATE(2015,11,1)</f>
        <v>42309</v>
      </c>
      <c r="BR168" s="2">
        <v>5.7</v>
      </c>
      <c r="BS168" s="8">
        <f>DATE(2015,11,1)</f>
        <v>42309</v>
      </c>
      <c r="BT168" s="2">
        <v>74.742000000000004</v>
      </c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</row>
    <row r="169" spans="1:26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8">
        <f>DATE(2016,3,1)</f>
        <v>42430</v>
      </c>
      <c r="AH169" s="2">
        <v>6.11</v>
      </c>
      <c r="AI169" s="8">
        <f>DATE(2016,3,1)</f>
        <v>42430</v>
      </c>
      <c r="AJ169" s="2">
        <v>80.811999999999998</v>
      </c>
      <c r="AK169" s="8">
        <f>DATE(2015,7,1)</f>
        <v>42186</v>
      </c>
      <c r="AL169" s="2">
        <v>5.05</v>
      </c>
      <c r="AM169" s="8">
        <f>DATE(2015,7,1)</f>
        <v>42186</v>
      </c>
      <c r="AN169" s="2">
        <v>93.382999999999996</v>
      </c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8">
        <f>DATE(2015,12,1)</f>
        <v>42339</v>
      </c>
      <c r="BR169" s="2">
        <v>5.8</v>
      </c>
      <c r="BS169" s="8">
        <f>DATE(2015,12,1)</f>
        <v>42339</v>
      </c>
      <c r="BT169" s="2">
        <v>74.641999999999996</v>
      </c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</row>
    <row r="170" spans="1:26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8">
        <f>DATE(2016,4,1)</f>
        <v>42461</v>
      </c>
      <c r="AH170" s="2">
        <v>6.21</v>
      </c>
      <c r="AI170" s="8">
        <f>DATE(2016,4,1)</f>
        <v>42461</v>
      </c>
      <c r="AJ170" s="2">
        <v>80.712000000000003</v>
      </c>
      <c r="AK170" s="8">
        <f>DATE(2015,8,1)</f>
        <v>42217</v>
      </c>
      <c r="AL170" s="2">
        <v>5.45</v>
      </c>
      <c r="AM170" s="8">
        <f>DATE(2015,8,1)</f>
        <v>42217</v>
      </c>
      <c r="AN170" s="2">
        <v>92.983000000000004</v>
      </c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8">
        <f>DATE(2016,1,1)</f>
        <v>42370</v>
      </c>
      <c r="BR170" s="2">
        <v>5.55</v>
      </c>
      <c r="BS170" s="8">
        <f>DATE(2016,1,1)</f>
        <v>42370</v>
      </c>
      <c r="BT170" s="2">
        <v>74.891999999999996</v>
      </c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</row>
    <row r="171" spans="1:26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8">
        <f>DATE(2016,5,1)</f>
        <v>42491</v>
      </c>
      <c r="AH171" s="2">
        <v>6.21</v>
      </c>
      <c r="AI171" s="8">
        <f>DATE(2016,5,1)</f>
        <v>42491</v>
      </c>
      <c r="AJ171" s="2">
        <v>80.712000000000003</v>
      </c>
      <c r="AK171" s="8">
        <f>DATE(2015,9,1)</f>
        <v>42248</v>
      </c>
      <c r="AL171" s="2">
        <v>5.05</v>
      </c>
      <c r="AM171" s="8">
        <f>DATE(2015,9,1)</f>
        <v>42248</v>
      </c>
      <c r="AN171" s="2">
        <v>93.382999999999996</v>
      </c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8">
        <f>DATE(2016,2,1)</f>
        <v>42401</v>
      </c>
      <c r="BR171" s="2">
        <v>5.55</v>
      </c>
      <c r="BS171" s="8">
        <f>DATE(2016,2,1)</f>
        <v>42401</v>
      </c>
      <c r="BT171" s="2">
        <v>74.891999999999996</v>
      </c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</row>
    <row r="172" spans="1:26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8">
        <f>DATE(2016,5,25)</f>
        <v>42515</v>
      </c>
      <c r="AH172" s="2">
        <v>4.9000000000000004</v>
      </c>
      <c r="AI172" s="8">
        <f>DATE(2016,5,25)</f>
        <v>42515</v>
      </c>
      <c r="AJ172" s="2">
        <v>82.022000000000006</v>
      </c>
      <c r="AK172" s="8">
        <f>DATE(2015,10,1)</f>
        <v>42278</v>
      </c>
      <c r="AL172" s="2">
        <v>5.0999999999999996</v>
      </c>
      <c r="AM172" s="8">
        <f>DATE(2015,10,1)</f>
        <v>42278</v>
      </c>
      <c r="AN172" s="2">
        <v>93.332999999999998</v>
      </c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8">
        <f>DATE(2016,3,1)</f>
        <v>42430</v>
      </c>
      <c r="BR172" s="2">
        <v>5.45</v>
      </c>
      <c r="BS172" s="8">
        <f>DATE(2016,3,1)</f>
        <v>42430</v>
      </c>
      <c r="BT172" s="2">
        <v>74.992000000000004</v>
      </c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</row>
    <row r="173" spans="1:26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8">
        <f>DATE(2016,6,1)</f>
        <v>42522</v>
      </c>
      <c r="AH173" s="2">
        <v>6.26</v>
      </c>
      <c r="AI173" s="8">
        <f>DATE(2016,6,1)</f>
        <v>42522</v>
      </c>
      <c r="AJ173" s="2">
        <v>80.662000000000006</v>
      </c>
      <c r="AK173" s="8">
        <f>DATE(2015,11,1)</f>
        <v>42309</v>
      </c>
      <c r="AL173" s="2">
        <v>5.4</v>
      </c>
      <c r="AM173" s="8">
        <f>DATE(2015,11,1)</f>
        <v>42309</v>
      </c>
      <c r="AN173" s="2">
        <v>93.033000000000001</v>
      </c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8">
        <f>DATE(2016,4,1)</f>
        <v>42461</v>
      </c>
      <c r="BR173" s="2">
        <v>5.55</v>
      </c>
      <c r="BS173" s="8">
        <f>DATE(2016,4,1)</f>
        <v>42461</v>
      </c>
      <c r="BT173" s="2">
        <v>74.891999999999996</v>
      </c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</row>
    <row r="174" spans="1:26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8">
        <f>DATE(2016,7,1)</f>
        <v>42552</v>
      </c>
      <c r="AH174" s="2">
        <v>6.31</v>
      </c>
      <c r="AI174" s="8">
        <f>DATE(2016,7,1)</f>
        <v>42552</v>
      </c>
      <c r="AJ174" s="2">
        <v>80.611999999999995</v>
      </c>
      <c r="AK174" s="8">
        <f>DATE(2015,12,1)</f>
        <v>42339</v>
      </c>
      <c r="AL174" s="2">
        <v>5.65</v>
      </c>
      <c r="AM174" s="8">
        <f>DATE(2015,12,1)</f>
        <v>42339</v>
      </c>
      <c r="AN174" s="2">
        <v>92.783000000000001</v>
      </c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8">
        <f>DATE(2016,5,1)</f>
        <v>42491</v>
      </c>
      <c r="BR174" s="2">
        <v>5.55</v>
      </c>
      <c r="BS174" s="8">
        <f>DATE(2016,5,1)</f>
        <v>42491</v>
      </c>
      <c r="BT174" s="2">
        <v>74.891999999999996</v>
      </c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</row>
    <row r="175" spans="1:26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8">
        <f>DATE(2016,8,1)</f>
        <v>42583</v>
      </c>
      <c r="AH175" s="2">
        <v>4.91</v>
      </c>
      <c r="AI175" s="8">
        <f>DATE(2016,8,1)</f>
        <v>42583</v>
      </c>
      <c r="AJ175" s="2">
        <v>82.012</v>
      </c>
      <c r="AK175" s="8">
        <f>DATE(2016,1,1)</f>
        <v>42370</v>
      </c>
      <c r="AL175" s="2">
        <v>5.95</v>
      </c>
      <c r="AM175" s="8">
        <f>DATE(2016,1,1)</f>
        <v>42370</v>
      </c>
      <c r="AN175" s="2">
        <v>92.483000000000004</v>
      </c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8">
        <f>DATE(2016,6,1)</f>
        <v>42522</v>
      </c>
      <c r="BR175" s="2">
        <v>5.55</v>
      </c>
      <c r="BS175" s="8">
        <f>DATE(2016,6,1)</f>
        <v>42522</v>
      </c>
      <c r="BT175" s="2">
        <v>74.891999999999996</v>
      </c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</row>
    <row r="176" spans="1:26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8">
        <f>DATE(2016,9,1)</f>
        <v>42614</v>
      </c>
      <c r="AH176" s="2">
        <v>5.1100000000000003</v>
      </c>
      <c r="AI176" s="8">
        <f>DATE(2016,9,1)</f>
        <v>42614</v>
      </c>
      <c r="AJ176" s="2">
        <v>81.811999999999998</v>
      </c>
      <c r="AK176" s="8">
        <f>DATE(2016,2,1)</f>
        <v>42401</v>
      </c>
      <c r="AL176" s="2">
        <v>6.15</v>
      </c>
      <c r="AM176" s="8">
        <f>DATE(2016,2,1)</f>
        <v>42401</v>
      </c>
      <c r="AN176" s="2">
        <v>92.283000000000001</v>
      </c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8">
        <f>DATE(2016,7,1)</f>
        <v>42552</v>
      </c>
      <c r="BR176" s="2">
        <v>5.6</v>
      </c>
      <c r="BS176" s="8">
        <f>DATE(2016,7,1)</f>
        <v>42552</v>
      </c>
      <c r="BT176" s="2">
        <v>74.841999999999999</v>
      </c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</row>
    <row r="177" spans="1:26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8">
        <f>DATE(2016,10,1)</f>
        <v>42644</v>
      </c>
      <c r="AH177" s="2">
        <v>5.36</v>
      </c>
      <c r="AI177" s="8">
        <f>DATE(2016,10,1)</f>
        <v>42644</v>
      </c>
      <c r="AJ177" s="2">
        <v>81.561999999999998</v>
      </c>
      <c r="AK177" s="8">
        <f>DATE(2016,3,1)</f>
        <v>42430</v>
      </c>
      <c r="AL177" s="2">
        <v>5.9</v>
      </c>
      <c r="AM177" s="8">
        <f>DATE(2016,3,1)</f>
        <v>42430</v>
      </c>
      <c r="AN177" s="2">
        <v>92.533000000000001</v>
      </c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8">
        <f>DATE(2016,8,1)</f>
        <v>42583</v>
      </c>
      <c r="BR177" s="2">
        <v>5.25</v>
      </c>
      <c r="BS177" s="8">
        <f>DATE(2016,8,1)</f>
        <v>42583</v>
      </c>
      <c r="BT177" s="2">
        <v>75.191999999999993</v>
      </c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</row>
    <row r="178" spans="1:26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8">
        <f>DATE(2016,11,1)</f>
        <v>42675</v>
      </c>
      <c r="AH178" s="2">
        <v>5.21</v>
      </c>
      <c r="AI178" s="8">
        <f>DATE(2016,11,1)</f>
        <v>42675</v>
      </c>
      <c r="AJ178" s="2">
        <v>81.712000000000003</v>
      </c>
      <c r="AK178" s="8">
        <f>DATE(2016,4,1)</f>
        <v>42461</v>
      </c>
      <c r="AL178" s="2">
        <v>5.95</v>
      </c>
      <c r="AM178" s="8">
        <f>DATE(2016,4,1)</f>
        <v>42461</v>
      </c>
      <c r="AN178" s="2">
        <v>92.483000000000004</v>
      </c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8">
        <f>DATE(2016,9,1)</f>
        <v>42614</v>
      </c>
      <c r="BR178" s="2">
        <v>5.05</v>
      </c>
      <c r="BS178" s="8">
        <f>DATE(2016,9,1)</f>
        <v>42614</v>
      </c>
      <c r="BT178" s="2">
        <v>75.391999999999996</v>
      </c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</row>
    <row r="179" spans="1:26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8">
        <f>DATE(2016,11,9)</f>
        <v>42683</v>
      </c>
      <c r="AH179" s="2">
        <v>4.4000000000000004</v>
      </c>
      <c r="AI179" s="8">
        <f>DATE(2016,11,9)</f>
        <v>42683</v>
      </c>
      <c r="AJ179" s="2">
        <v>82.522000000000006</v>
      </c>
      <c r="AK179" s="8">
        <f>DATE(2016,5,1)</f>
        <v>42491</v>
      </c>
      <c r="AL179" s="2">
        <v>6.15</v>
      </c>
      <c r="AM179" s="8">
        <f>DATE(2016,5,1)</f>
        <v>42491</v>
      </c>
      <c r="AN179" s="2">
        <v>92.283000000000001</v>
      </c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8">
        <f>DATE(2016,10,1)</f>
        <v>42644</v>
      </c>
      <c r="BR179" s="2">
        <v>4.45</v>
      </c>
      <c r="BS179" s="8">
        <f>DATE(2016,10,1)</f>
        <v>42644</v>
      </c>
      <c r="BT179" s="2">
        <v>75.992000000000004</v>
      </c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</row>
    <row r="180" spans="1:26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8">
        <f>DATE(2016,12,1)</f>
        <v>42705</v>
      </c>
      <c r="AH180" s="2">
        <v>5.01</v>
      </c>
      <c r="AI180" s="8">
        <f>DATE(2016,12,1)</f>
        <v>42705</v>
      </c>
      <c r="AJ180" s="2">
        <v>81.912000000000006</v>
      </c>
      <c r="AK180" s="8">
        <f>DATE(2016,5,25)</f>
        <v>42515</v>
      </c>
      <c r="AL180" s="2">
        <v>4.25</v>
      </c>
      <c r="AM180" s="8">
        <f>DATE(2016,5,25)</f>
        <v>42515</v>
      </c>
      <c r="AN180" s="2">
        <v>94.183000000000007</v>
      </c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8">
        <f>DATE(2016,11,1)</f>
        <v>42675</v>
      </c>
      <c r="BR180" s="2">
        <v>4.45</v>
      </c>
      <c r="BS180" s="8">
        <f>DATE(2016,11,1)</f>
        <v>42675</v>
      </c>
      <c r="BT180" s="2">
        <v>75.992000000000004</v>
      </c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</row>
    <row r="181" spans="1:26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8">
        <f>DATE(2016,6,1)</f>
        <v>42522</v>
      </c>
      <c r="AL181" s="2">
        <v>6.1</v>
      </c>
      <c r="AM181" s="8">
        <f>DATE(2016,6,1)</f>
        <v>42522</v>
      </c>
      <c r="AN181" s="2">
        <v>92.332999999999998</v>
      </c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8">
        <f>DATE(2016,12,1)</f>
        <v>42705</v>
      </c>
      <c r="BR181" s="2">
        <v>4.3499999999999996</v>
      </c>
      <c r="BS181" s="8">
        <f>DATE(2016,12,1)</f>
        <v>42705</v>
      </c>
      <c r="BT181" s="2">
        <v>76.091999999999999</v>
      </c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</row>
    <row r="182" spans="1:26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8">
        <f>DATE(2016,7,1)</f>
        <v>42552</v>
      </c>
      <c r="AL182" s="2">
        <v>6.15</v>
      </c>
      <c r="AM182" s="8">
        <f>DATE(2016,7,1)</f>
        <v>42552</v>
      </c>
      <c r="AN182" s="2">
        <v>92.283000000000001</v>
      </c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</row>
    <row r="183" spans="1:26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8">
        <f>DATE(2016,8,1)</f>
        <v>42583</v>
      </c>
      <c r="AL183" s="2">
        <v>5.15</v>
      </c>
      <c r="AM183" s="8">
        <f>DATE(2016,8,1)</f>
        <v>42583</v>
      </c>
      <c r="AN183" s="2">
        <v>93.283000000000001</v>
      </c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</row>
    <row r="184" spans="1:26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8">
        <f>DATE(2016,9,1)</f>
        <v>42614</v>
      </c>
      <c r="AL184" s="2">
        <v>5.3</v>
      </c>
      <c r="AM184" s="8">
        <f>DATE(2016,9,1)</f>
        <v>42614</v>
      </c>
      <c r="AN184" s="2">
        <v>93.132999999999996</v>
      </c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</row>
    <row r="185" spans="1:26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8">
        <f>DATE(2016,10,1)</f>
        <v>42644</v>
      </c>
      <c r="AL185" s="2">
        <v>5.6</v>
      </c>
      <c r="AM185" s="8">
        <f>DATE(2016,10,1)</f>
        <v>42644</v>
      </c>
      <c r="AN185" s="2">
        <v>92.832999999999998</v>
      </c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</row>
    <row r="186" spans="1:26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8">
        <f>DATE(2016,11,1)</f>
        <v>42675</v>
      </c>
      <c r="AL186" s="2">
        <v>5.5</v>
      </c>
      <c r="AM186" s="8">
        <f>DATE(2016,11,1)</f>
        <v>42675</v>
      </c>
      <c r="AN186" s="2">
        <v>92.933000000000007</v>
      </c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</row>
    <row r="187" spans="1:26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8">
        <f>DATE(2016,11,9)</f>
        <v>42683</v>
      </c>
      <c r="AL187" s="2">
        <v>4.2</v>
      </c>
      <c r="AM187" s="8">
        <f>DATE(2016,11,9)</f>
        <v>42683</v>
      </c>
      <c r="AN187" s="2">
        <v>94.233000000000004</v>
      </c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</row>
    <row r="188" spans="1:26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8">
        <f>DATE(2016,12,1)</f>
        <v>42705</v>
      </c>
      <c r="AL188" s="2">
        <v>5</v>
      </c>
      <c r="AM188" s="8">
        <f>DATE(2016,12,1)</f>
        <v>42705</v>
      </c>
      <c r="AN188" s="2">
        <v>93.433000000000007</v>
      </c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</row>
  </sheetData>
  <mergeCells count="66">
    <mergeCell ref="A2:B2"/>
    <mergeCell ref="C2:D2"/>
    <mergeCell ref="A1:D1"/>
    <mergeCell ref="E2:F2"/>
    <mergeCell ref="G2:H2"/>
    <mergeCell ref="E1:H1"/>
    <mergeCell ref="I2:J2"/>
    <mergeCell ref="K2:L2"/>
    <mergeCell ref="I1:L1"/>
    <mergeCell ref="M2:N2"/>
    <mergeCell ref="O2:P2"/>
    <mergeCell ref="M1:P1"/>
    <mergeCell ref="Q2:R2"/>
    <mergeCell ref="S2:T2"/>
    <mergeCell ref="Q1:T1"/>
    <mergeCell ref="U2:V2"/>
    <mergeCell ref="W2:X2"/>
    <mergeCell ref="U1:X1"/>
    <mergeCell ref="Y2:Z2"/>
    <mergeCell ref="AA2:AB2"/>
    <mergeCell ref="Y1:AB1"/>
    <mergeCell ref="AC2:AD2"/>
    <mergeCell ref="AE2:AF2"/>
    <mergeCell ref="AC1:AF1"/>
    <mergeCell ref="AG2:AH2"/>
    <mergeCell ref="AI2:AJ2"/>
    <mergeCell ref="AG1:AJ1"/>
    <mergeCell ref="AK2:AL2"/>
    <mergeCell ref="AM2:AN2"/>
    <mergeCell ref="AK1:AN1"/>
    <mergeCell ref="AO2:AP2"/>
    <mergeCell ref="AQ2:AR2"/>
    <mergeCell ref="AO1:AR1"/>
    <mergeCell ref="AS2:AT2"/>
    <mergeCell ref="AU2:AV2"/>
    <mergeCell ref="AS1:AV1"/>
    <mergeCell ref="AW2:AX2"/>
    <mergeCell ref="AY2:AZ2"/>
    <mergeCell ref="AW1:AZ1"/>
    <mergeCell ref="BA2:BB2"/>
    <mergeCell ref="BC2:BD2"/>
    <mergeCell ref="BA1:BD1"/>
    <mergeCell ref="BE2:BF2"/>
    <mergeCell ref="BG2:BH2"/>
    <mergeCell ref="BE1:BH1"/>
    <mergeCell ref="BI2:BJ2"/>
    <mergeCell ref="BK2:BL2"/>
    <mergeCell ref="BI1:BL1"/>
    <mergeCell ref="BM2:BN2"/>
    <mergeCell ref="BO2:BP2"/>
    <mergeCell ref="BM1:BP1"/>
    <mergeCell ref="BQ2:BR2"/>
    <mergeCell ref="BS2:BT2"/>
    <mergeCell ref="BQ1:BT1"/>
    <mergeCell ref="BU2:BV2"/>
    <mergeCell ref="BW2:BX2"/>
    <mergeCell ref="BU1:BX1"/>
    <mergeCell ref="BY2:BZ2"/>
    <mergeCell ref="CA2:CB2"/>
    <mergeCell ref="BY1:CB1"/>
    <mergeCell ref="CC2:CD2"/>
    <mergeCell ref="CE2:CF2"/>
    <mergeCell ref="CC1:CF1"/>
    <mergeCell ref="CG2:CH2"/>
    <mergeCell ref="CI2:CJ2"/>
    <mergeCell ref="CG1:C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995"/>
  <sheetViews>
    <sheetView workbookViewId="0"/>
  </sheetViews>
  <sheetFormatPr defaultColWidth="9.140625" defaultRowHeight="15"/>
  <cols>
    <col min="1" max="1" width="38" customWidth="1"/>
    <col min="2" max="2" width="23.140625" customWidth="1"/>
    <col min="3" max="6" width="9.140625" customWidth="1"/>
    <col min="7" max="7" width="12.42578125" customWidth="1"/>
    <col min="8" max="21" width="9.140625" customWidth="1"/>
  </cols>
  <sheetData>
    <row r="1" spans="1:20">
      <c r="A1" t="s">
        <v>22</v>
      </c>
      <c r="B1" t="s">
        <v>23</v>
      </c>
      <c r="C1" t="s">
        <v>2</v>
      </c>
      <c r="D1" t="s">
        <v>24</v>
      </c>
      <c r="E1" t="s">
        <v>4</v>
      </c>
      <c r="F1" t="s">
        <v>25</v>
      </c>
      <c r="G1" t="s">
        <v>6</v>
      </c>
      <c r="H1" t="s">
        <v>26</v>
      </c>
    </row>
    <row r="3" spans="1:20">
      <c r="A3" s="10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  <c r="T4" s="3">
        <f>DATE(2016,12,1)</f>
        <v>42705</v>
      </c>
    </row>
    <row r="5" spans="1:20">
      <c r="A5" s="1" t="s">
        <v>10</v>
      </c>
      <c r="B5" s="4">
        <v>11.9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4">
        <v>12.11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4">
        <v>12.63</v>
      </c>
      <c r="N5" s="2" t="e">
        <f>NA()</f>
        <v>#N/A</v>
      </c>
      <c r="O5" s="2" t="e">
        <f>NA()</f>
        <v>#N/A</v>
      </c>
      <c r="P5" s="4">
        <v>12.72</v>
      </c>
      <c r="Q5" s="2" t="e">
        <f>NA()</f>
        <v>#N/A</v>
      </c>
      <c r="R5" s="2" t="e">
        <f>NA()</f>
        <v>#N/A</v>
      </c>
      <c r="S5" s="4">
        <v>11.9</v>
      </c>
      <c r="T5" s="4">
        <v>12.32</v>
      </c>
    </row>
    <row r="6" spans="1:20">
      <c r="A6" s="9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37" spans="1:20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  <c r="T38" s="3">
        <f>DATE(2016,12,1)</f>
        <v>42705</v>
      </c>
    </row>
    <row r="39" spans="1:20">
      <c r="A39" s="1" t="s">
        <v>10</v>
      </c>
      <c r="B39" s="4">
        <v>59.987000000000002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4">
        <v>59.777000000000001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4">
        <v>59.256999999999998</v>
      </c>
      <c r="N39" s="2" t="e">
        <f>NA()</f>
        <v>#N/A</v>
      </c>
      <c r="O39" s="2" t="e">
        <f>NA()</f>
        <v>#N/A</v>
      </c>
      <c r="P39" s="4">
        <v>59.167000000000002</v>
      </c>
      <c r="Q39" s="2" t="e">
        <f>NA()</f>
        <v>#N/A</v>
      </c>
      <c r="R39" s="2" t="e">
        <f>NA()</f>
        <v>#N/A</v>
      </c>
      <c r="S39" s="4">
        <v>59.987000000000002</v>
      </c>
      <c r="T39" s="4">
        <v>59.567</v>
      </c>
    </row>
    <row r="40" spans="1:20">
      <c r="A40" s="9" t="s">
        <v>28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T41"/>
    <mergeCell ref="A3:T3"/>
    <mergeCell ref="A6:T6"/>
    <mergeCell ref="A7:T7"/>
    <mergeCell ref="A37:T37"/>
    <mergeCell ref="A40:T4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995"/>
  <sheetViews>
    <sheetView workbookViewId="0"/>
  </sheetViews>
  <sheetFormatPr defaultColWidth="9.140625" defaultRowHeight="15"/>
  <cols>
    <col min="1" max="1" width="29" customWidth="1"/>
    <col min="2" max="2" width="22.28515625" customWidth="1"/>
    <col min="3" max="6" width="9.140625" customWidth="1"/>
    <col min="7" max="7" width="12.42578125" customWidth="1"/>
    <col min="8" max="20" width="9.140625" customWidth="1"/>
  </cols>
  <sheetData>
    <row r="1" spans="1:19">
      <c r="A1" t="s">
        <v>29</v>
      </c>
      <c r="B1" t="s">
        <v>30</v>
      </c>
      <c r="C1" t="s">
        <v>2</v>
      </c>
      <c r="D1" t="s">
        <v>31</v>
      </c>
      <c r="E1" t="s">
        <v>4</v>
      </c>
      <c r="F1" t="s">
        <v>32</v>
      </c>
      <c r="G1" t="s">
        <v>6</v>
      </c>
      <c r="H1" t="s">
        <v>33</v>
      </c>
    </row>
    <row r="3" spans="1:19">
      <c r="A3" s="10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</row>
    <row r="5" spans="1:19">
      <c r="A5" s="1" t="s">
        <v>10</v>
      </c>
      <c r="B5" s="4">
        <v>5.35</v>
      </c>
      <c r="C5" s="2" t="e">
        <f>NA()</f>
        <v>#N/A</v>
      </c>
      <c r="D5" s="2" t="e">
        <f>NA()</f>
        <v>#N/A</v>
      </c>
      <c r="E5" s="2" t="e">
        <f>NA()</f>
        <v>#N/A</v>
      </c>
      <c r="F5" s="4">
        <v>4.83</v>
      </c>
      <c r="G5" s="2" t="e">
        <f>NA()</f>
        <v>#N/A</v>
      </c>
      <c r="H5" s="2" t="e">
        <f>NA()</f>
        <v>#N/A</v>
      </c>
      <c r="I5" s="2" t="e">
        <f>NA()</f>
        <v>#N/A</v>
      </c>
      <c r="J5" s="4">
        <v>4.88</v>
      </c>
      <c r="K5" s="4">
        <v>5.0199999999999996</v>
      </c>
      <c r="L5" s="4">
        <v>4.95</v>
      </c>
      <c r="M5" s="4">
        <v>4.96</v>
      </c>
      <c r="N5" s="4">
        <v>4.66</v>
      </c>
      <c r="O5" s="4">
        <v>4.84</v>
      </c>
      <c r="P5" s="4">
        <v>4.7699999999999996</v>
      </c>
      <c r="Q5" s="4">
        <v>4.72</v>
      </c>
      <c r="R5" s="4">
        <v>4.8099999999999996</v>
      </c>
      <c r="S5" s="4">
        <v>4.84</v>
      </c>
    </row>
    <row r="6" spans="1:19">
      <c r="A6" s="9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37" spans="1:19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</row>
    <row r="39" spans="1:19">
      <c r="A39" s="1" t="s">
        <v>10</v>
      </c>
      <c r="B39" s="4">
        <v>65.957999999999998</v>
      </c>
      <c r="C39" s="2" t="e">
        <f>NA()</f>
        <v>#N/A</v>
      </c>
      <c r="D39" s="2" t="e">
        <f>NA()</f>
        <v>#N/A</v>
      </c>
      <c r="E39" s="2" t="e">
        <f>NA()</f>
        <v>#N/A</v>
      </c>
      <c r="F39" s="4">
        <v>66.477999999999994</v>
      </c>
      <c r="G39" s="2" t="e">
        <f>NA()</f>
        <v>#N/A</v>
      </c>
      <c r="H39" s="2" t="e">
        <f>NA()</f>
        <v>#N/A</v>
      </c>
      <c r="I39" s="2" t="e">
        <f>NA()</f>
        <v>#N/A</v>
      </c>
      <c r="J39" s="4">
        <v>66.427999999999997</v>
      </c>
      <c r="K39" s="4">
        <v>66.287999999999997</v>
      </c>
      <c r="L39" s="4">
        <v>66.358000000000004</v>
      </c>
      <c r="M39" s="4">
        <v>66.347999999999999</v>
      </c>
      <c r="N39" s="4">
        <v>66.647999999999996</v>
      </c>
      <c r="O39" s="4">
        <v>66.468000000000004</v>
      </c>
      <c r="P39" s="4">
        <v>66.537999999999997</v>
      </c>
      <c r="Q39" s="4">
        <v>66.587999999999994</v>
      </c>
      <c r="R39" s="4">
        <v>66.498000000000005</v>
      </c>
      <c r="S39" s="4">
        <v>66.468000000000004</v>
      </c>
    </row>
    <row r="40" spans="1:19">
      <c r="A40" s="9" t="s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S41"/>
    <mergeCell ref="A3:S3"/>
    <mergeCell ref="A6:S6"/>
    <mergeCell ref="A7:S7"/>
    <mergeCell ref="A37:S37"/>
    <mergeCell ref="A40:S40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995"/>
  <sheetViews>
    <sheetView workbookViewId="0"/>
  </sheetViews>
  <sheetFormatPr defaultColWidth="9.140625" defaultRowHeight="15"/>
  <cols>
    <col min="1" max="1" width="20.5703125" customWidth="1"/>
    <col min="2" max="2" width="19.85546875" customWidth="1"/>
    <col min="3" max="6" width="9.140625" customWidth="1"/>
    <col min="7" max="7" width="12.42578125" customWidth="1"/>
    <col min="8" max="20" width="9.140625" customWidth="1"/>
  </cols>
  <sheetData>
    <row r="1" spans="1:19">
      <c r="A1" t="s">
        <v>36</v>
      </c>
      <c r="B1" t="s">
        <v>37</v>
      </c>
      <c r="C1" t="s">
        <v>2</v>
      </c>
      <c r="D1" t="s">
        <v>38</v>
      </c>
      <c r="E1" t="s">
        <v>4</v>
      </c>
      <c r="F1" t="s">
        <v>39</v>
      </c>
      <c r="G1" t="s">
        <v>6</v>
      </c>
      <c r="H1" t="s">
        <v>40</v>
      </c>
    </row>
    <row r="3" spans="1:19">
      <c r="A3" s="10" t="s">
        <v>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</row>
    <row r="5" spans="1:19">
      <c r="A5" s="1" t="s">
        <v>10</v>
      </c>
      <c r="B5" s="4">
        <v>6.09</v>
      </c>
      <c r="C5" s="2" t="e">
        <f>NA()</f>
        <v>#N/A</v>
      </c>
      <c r="D5" s="4">
        <v>5.8</v>
      </c>
      <c r="E5" s="2" t="e">
        <f>NA()</f>
        <v>#N/A</v>
      </c>
      <c r="F5" s="2" t="e">
        <f>NA()</f>
        <v>#N/A</v>
      </c>
      <c r="G5" s="4">
        <v>5.97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4">
        <v>8.35</v>
      </c>
      <c r="N5" s="2" t="e">
        <f>NA()</f>
        <v>#N/A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4">
        <v>5.68</v>
      </c>
    </row>
    <row r="6" spans="1:19">
      <c r="A6" s="9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37" spans="1:19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</row>
    <row r="39" spans="1:19">
      <c r="A39" s="1" t="s">
        <v>10</v>
      </c>
      <c r="B39" s="4">
        <v>55.790999999999997</v>
      </c>
      <c r="C39" s="2" t="e">
        <f>NA()</f>
        <v>#N/A</v>
      </c>
      <c r="D39" s="4">
        <v>56.081000000000003</v>
      </c>
      <c r="E39" s="2" t="e">
        <f>NA()</f>
        <v>#N/A</v>
      </c>
      <c r="F39" s="2" t="e">
        <f>NA()</f>
        <v>#N/A</v>
      </c>
      <c r="G39" s="4">
        <v>55.911000000000001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4">
        <v>53.530999999999999</v>
      </c>
      <c r="N39" s="2" t="e">
        <f>NA()</f>
        <v>#N/A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4">
        <v>56.201000000000001</v>
      </c>
    </row>
    <row r="40" spans="1:19">
      <c r="A40" s="9" t="s">
        <v>28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S41"/>
    <mergeCell ref="A3:S3"/>
    <mergeCell ref="A6:S6"/>
    <mergeCell ref="A7:S7"/>
    <mergeCell ref="A37:S37"/>
    <mergeCell ref="A40:S40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Q995"/>
  <sheetViews>
    <sheetView workbookViewId="0"/>
  </sheetViews>
  <sheetFormatPr defaultColWidth="9.140625" defaultRowHeight="15"/>
  <cols>
    <col min="1" max="1" width="18.42578125" customWidth="1"/>
    <col min="2" max="2" width="14.5703125" customWidth="1"/>
    <col min="3" max="6" width="9.140625" customWidth="1"/>
    <col min="7" max="7" width="12.42578125" customWidth="1"/>
    <col min="8" max="96" width="9.140625" customWidth="1"/>
  </cols>
  <sheetData>
    <row r="1" spans="1:95">
      <c r="A1" t="s">
        <v>42</v>
      </c>
      <c r="B1" t="s">
        <v>43</v>
      </c>
      <c r="C1" t="s">
        <v>2</v>
      </c>
      <c r="D1" t="s">
        <v>44</v>
      </c>
      <c r="E1" t="s">
        <v>4</v>
      </c>
      <c r="F1" t="s">
        <v>45</v>
      </c>
      <c r="G1" t="s">
        <v>6</v>
      </c>
      <c r="H1" t="s">
        <v>46</v>
      </c>
    </row>
    <row r="3" spans="1:95">
      <c r="A3" s="10" t="s">
        <v>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</row>
    <row r="4" spans="1:95">
      <c r="A4" s="1" t="s">
        <v>9</v>
      </c>
      <c r="B4" s="3">
        <f>DATE(2009,3,1)</f>
        <v>39873</v>
      </c>
      <c r="C4" s="3">
        <f>DATE(2009,4,1)</f>
        <v>39904</v>
      </c>
      <c r="D4" s="3">
        <f>DATE(2009,5,1)</f>
        <v>39934</v>
      </c>
      <c r="E4" s="3">
        <f>DATE(2009,6,1)</f>
        <v>39965</v>
      </c>
      <c r="F4" s="3">
        <f>DATE(2009,7,1)</f>
        <v>39995</v>
      </c>
      <c r="G4" s="3">
        <f>DATE(2009,8,1)</f>
        <v>40026</v>
      </c>
      <c r="H4" s="3">
        <f>DATE(2009,9,1)</f>
        <v>40057</v>
      </c>
      <c r="I4" s="3">
        <f>DATE(2009,10,1)</f>
        <v>40087</v>
      </c>
      <c r="J4" s="3">
        <f>DATE(2009,11,1)</f>
        <v>40118</v>
      </c>
      <c r="K4" s="3">
        <f>DATE(2009,12,1)</f>
        <v>40148</v>
      </c>
      <c r="L4" s="3">
        <f>DATE(2010,1,1)</f>
        <v>40179</v>
      </c>
      <c r="M4" s="3">
        <f>DATE(2010,2,1)</f>
        <v>40210</v>
      </c>
      <c r="N4" s="3">
        <f>DATE(2010,3,1)</f>
        <v>40238</v>
      </c>
      <c r="O4" s="3">
        <f>DATE(2010,4,1)</f>
        <v>40269</v>
      </c>
      <c r="P4" s="3">
        <f>DATE(2010,5,1)</f>
        <v>40299</v>
      </c>
      <c r="Q4" s="3">
        <f>DATE(2010,6,1)</f>
        <v>40330</v>
      </c>
      <c r="R4" s="3">
        <f>DATE(2010,7,1)</f>
        <v>40360</v>
      </c>
      <c r="S4" s="3">
        <f>DATE(2010,8,1)</f>
        <v>40391</v>
      </c>
      <c r="T4" s="3">
        <f>DATE(2010,9,1)</f>
        <v>40422</v>
      </c>
      <c r="U4" s="3">
        <f>DATE(2010,10,1)</f>
        <v>40452</v>
      </c>
      <c r="V4" s="3">
        <f>DATE(2010,11,1)</f>
        <v>40483</v>
      </c>
      <c r="W4" s="3">
        <f>DATE(2010,12,1)</f>
        <v>40513</v>
      </c>
      <c r="X4" s="3">
        <f>DATE(2011,1,1)</f>
        <v>40544</v>
      </c>
      <c r="Y4" s="3">
        <f>DATE(2011,2,1)</f>
        <v>40575</v>
      </c>
      <c r="Z4" s="3">
        <f>DATE(2011,3,1)</f>
        <v>40603</v>
      </c>
      <c r="AA4" s="3">
        <f>DATE(2011,4,1)</f>
        <v>40634</v>
      </c>
      <c r="AB4" s="3">
        <f>DATE(2011,5,1)</f>
        <v>40664</v>
      </c>
      <c r="AC4" s="3">
        <f>DATE(2011,6,1)</f>
        <v>40695</v>
      </c>
      <c r="AD4" s="3">
        <f>DATE(2011,7,1)</f>
        <v>40725</v>
      </c>
      <c r="AE4" s="3">
        <f>DATE(2011,8,1)</f>
        <v>40756</v>
      </c>
      <c r="AF4" s="3">
        <f>DATE(2011,9,1)</f>
        <v>40787</v>
      </c>
      <c r="AG4" s="3">
        <f>DATE(2011,10,1)</f>
        <v>40817</v>
      </c>
      <c r="AH4" s="3">
        <f>DATE(2011,11,1)</f>
        <v>40848</v>
      </c>
      <c r="AI4" s="3">
        <f>DATE(2011,12,1)</f>
        <v>40878</v>
      </c>
      <c r="AJ4" s="3">
        <f>DATE(2012,1,1)</f>
        <v>40909</v>
      </c>
      <c r="AK4" s="3">
        <f>DATE(2012,2,1)</f>
        <v>40940</v>
      </c>
      <c r="AL4" s="3">
        <f>DATE(2012,3,1)</f>
        <v>40969</v>
      </c>
      <c r="AM4" s="3">
        <f>DATE(2012,4,1)</f>
        <v>41000</v>
      </c>
      <c r="AN4" s="3">
        <f>DATE(2012,5,1)</f>
        <v>41030</v>
      </c>
      <c r="AO4" s="3">
        <f>DATE(2012,6,1)</f>
        <v>41061</v>
      </c>
      <c r="AP4" s="3">
        <f>DATE(2012,7,1)</f>
        <v>41091</v>
      </c>
      <c r="AQ4" s="3">
        <f>DATE(2012,8,1)</f>
        <v>41122</v>
      </c>
      <c r="AR4" s="3">
        <f>DATE(2012,9,1)</f>
        <v>41153</v>
      </c>
      <c r="AS4" s="3">
        <f>DATE(2012,10,1)</f>
        <v>41183</v>
      </c>
      <c r="AT4" s="3">
        <f>DATE(2012,11,1)</f>
        <v>41214</v>
      </c>
      <c r="AU4" s="3">
        <f>DATE(2012,12,1)</f>
        <v>41244</v>
      </c>
      <c r="AV4" s="3">
        <f>DATE(2013,1,1)</f>
        <v>41275</v>
      </c>
      <c r="AW4" s="3">
        <f>DATE(2013,2,1)</f>
        <v>41306</v>
      </c>
      <c r="AX4" s="3">
        <f>DATE(2013,3,1)</f>
        <v>41334</v>
      </c>
      <c r="AY4" s="3">
        <f>DATE(2013,4,1)</f>
        <v>41365</v>
      </c>
      <c r="AZ4" s="3">
        <f>DATE(2013,5,1)</f>
        <v>41395</v>
      </c>
      <c r="BA4" s="3">
        <f>DATE(2013,6,1)</f>
        <v>41426</v>
      </c>
      <c r="BB4" s="3">
        <f>DATE(2013,7,1)</f>
        <v>41456</v>
      </c>
      <c r="BC4" s="3">
        <f>DATE(2013,8,1)</f>
        <v>41487</v>
      </c>
      <c r="BD4" s="3">
        <f>DATE(2013,9,1)</f>
        <v>41518</v>
      </c>
      <c r="BE4" s="3">
        <f>DATE(2013,10,1)</f>
        <v>41548</v>
      </c>
      <c r="BF4" s="3">
        <f>DATE(2013,11,1)</f>
        <v>41579</v>
      </c>
      <c r="BG4" s="3">
        <f>DATE(2013,12,1)</f>
        <v>41609</v>
      </c>
      <c r="BH4" s="3">
        <f>DATE(2014,1,1)</f>
        <v>41640</v>
      </c>
      <c r="BI4" s="3">
        <f>DATE(2014,2,1)</f>
        <v>41671</v>
      </c>
      <c r="BJ4" s="3">
        <f>DATE(2014,3,1)</f>
        <v>41699</v>
      </c>
      <c r="BK4" s="3">
        <f>DATE(2014,4,1)</f>
        <v>41730</v>
      </c>
      <c r="BL4" s="3">
        <f>DATE(2014,5,1)</f>
        <v>41760</v>
      </c>
      <c r="BM4" s="3">
        <f>DATE(2014,6,1)</f>
        <v>41791</v>
      </c>
      <c r="BN4" s="3">
        <f>DATE(2014,7,1)</f>
        <v>41821</v>
      </c>
      <c r="BO4" s="3">
        <f>DATE(2014,8,1)</f>
        <v>41852</v>
      </c>
      <c r="BP4" s="3">
        <f>DATE(2014,9,1)</f>
        <v>41883</v>
      </c>
      <c r="BQ4" s="3">
        <f>DATE(2014,10,1)</f>
        <v>41913</v>
      </c>
      <c r="BR4" s="3">
        <f>DATE(2014,11,1)</f>
        <v>41944</v>
      </c>
      <c r="BS4" s="3">
        <f>DATE(2014,12,1)</f>
        <v>41974</v>
      </c>
      <c r="BT4" s="3">
        <f>DATE(2015,1,1)</f>
        <v>42005</v>
      </c>
      <c r="BU4" s="3">
        <f>DATE(2015,2,1)</f>
        <v>42036</v>
      </c>
      <c r="BV4" s="3">
        <f>DATE(2015,3,1)</f>
        <v>42064</v>
      </c>
      <c r="BW4" s="3">
        <f>DATE(2015,4,1)</f>
        <v>42095</v>
      </c>
      <c r="BX4" s="3">
        <f>DATE(2015,5,1)</f>
        <v>42125</v>
      </c>
      <c r="BY4" s="3">
        <f>DATE(2015,6,1)</f>
        <v>42156</v>
      </c>
      <c r="BZ4" s="3">
        <f>DATE(2015,7,1)</f>
        <v>42186</v>
      </c>
      <c r="CA4" s="3">
        <f>DATE(2015,8,1)</f>
        <v>42217</v>
      </c>
      <c r="CB4" s="3">
        <f>DATE(2015,9,1)</f>
        <v>42248</v>
      </c>
      <c r="CC4" s="3">
        <f>DATE(2015,10,1)</f>
        <v>42278</v>
      </c>
      <c r="CD4" s="3">
        <f>DATE(2015,11,1)</f>
        <v>42309</v>
      </c>
      <c r="CE4" s="3">
        <f>DATE(2015,12,1)</f>
        <v>42339</v>
      </c>
      <c r="CF4" s="3">
        <f>DATE(2016,1,1)</f>
        <v>42370</v>
      </c>
      <c r="CG4" s="3">
        <f>DATE(2016,2,1)</f>
        <v>42401</v>
      </c>
      <c r="CH4" s="3">
        <f>DATE(2016,3,1)</f>
        <v>42430</v>
      </c>
      <c r="CI4" s="3">
        <f>DATE(2016,4,1)</f>
        <v>42461</v>
      </c>
      <c r="CJ4" s="3">
        <f>DATE(2016,5,1)</f>
        <v>42491</v>
      </c>
      <c r="CK4" s="3">
        <f>DATE(2016,6,1)</f>
        <v>42522</v>
      </c>
      <c r="CL4" s="3">
        <f>DATE(2016,7,1)</f>
        <v>42552</v>
      </c>
      <c r="CM4" s="3">
        <f>DATE(2016,8,1)</f>
        <v>42583</v>
      </c>
      <c r="CN4" s="3">
        <f>DATE(2016,9,1)</f>
        <v>42614</v>
      </c>
      <c r="CO4" s="3">
        <f>DATE(2016,10,1)</f>
        <v>42644</v>
      </c>
      <c r="CP4" s="3">
        <f>DATE(2016,11,1)</f>
        <v>42675</v>
      </c>
      <c r="CQ4" s="3">
        <f>DATE(2016,12,1)</f>
        <v>42705</v>
      </c>
    </row>
    <row r="5" spans="1:95">
      <c r="A5" s="1" t="s">
        <v>10</v>
      </c>
      <c r="B5" s="4">
        <v>4.1100000000000003</v>
      </c>
      <c r="C5" s="2" t="e">
        <f>NA()</f>
        <v>#N/A</v>
      </c>
      <c r="D5" s="2" t="e">
        <f>NA()</f>
        <v>#N/A</v>
      </c>
      <c r="E5" s="4">
        <v>3.96</v>
      </c>
      <c r="F5" s="2" t="e">
        <f>NA()</f>
        <v>#N/A</v>
      </c>
      <c r="G5" s="2" t="e">
        <f>NA()</f>
        <v>#N/A</v>
      </c>
      <c r="H5" s="4">
        <v>5.5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2" t="e">
        <f>NA()</f>
        <v>#N/A</v>
      </c>
      <c r="N5" s="2" t="e">
        <f>NA()</f>
        <v>#N/A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2" t="e">
        <f>NA()</f>
        <v>#N/A</v>
      </c>
      <c r="T5" s="2" t="e">
        <f>NA()</f>
        <v>#N/A</v>
      </c>
      <c r="U5" s="2" t="e">
        <f>NA()</f>
        <v>#N/A</v>
      </c>
      <c r="V5" s="2" t="e">
        <f>NA()</f>
        <v>#N/A</v>
      </c>
      <c r="W5" s="2" t="e">
        <f>NA()</f>
        <v>#N/A</v>
      </c>
      <c r="X5" s="2" t="e">
        <f>NA()</f>
        <v>#N/A</v>
      </c>
      <c r="Y5" s="2" t="e">
        <f>NA()</f>
        <v>#N/A</v>
      </c>
      <c r="Z5" s="2" t="e">
        <f>NA()</f>
        <v>#N/A</v>
      </c>
      <c r="AA5" s="2" t="e">
        <f>NA()</f>
        <v>#N/A</v>
      </c>
      <c r="AB5" s="2" t="e">
        <f>NA()</f>
        <v>#N/A</v>
      </c>
      <c r="AC5" s="2" t="e">
        <f>NA()</f>
        <v>#N/A</v>
      </c>
      <c r="AD5" s="2" t="e">
        <f>NA()</f>
        <v>#N/A</v>
      </c>
      <c r="AE5" s="2" t="e">
        <f>NA()</f>
        <v>#N/A</v>
      </c>
      <c r="AF5" s="2" t="e">
        <f>NA()</f>
        <v>#N/A</v>
      </c>
      <c r="AG5" s="2" t="e">
        <f>NA()</f>
        <v>#N/A</v>
      </c>
      <c r="AH5" s="2" t="e">
        <f>NA()</f>
        <v>#N/A</v>
      </c>
      <c r="AI5" s="2" t="e">
        <f>NA()</f>
        <v>#N/A</v>
      </c>
      <c r="AJ5" s="2" t="e">
        <f>NA()</f>
        <v>#N/A</v>
      </c>
      <c r="AK5" s="2" t="e">
        <f>NA()</f>
        <v>#N/A</v>
      </c>
      <c r="AL5" s="2" t="e">
        <f>NA()</f>
        <v>#N/A</v>
      </c>
      <c r="AM5" s="2" t="e">
        <f>NA()</f>
        <v>#N/A</v>
      </c>
      <c r="AN5" s="2" t="e">
        <f>NA()</f>
        <v>#N/A</v>
      </c>
      <c r="AO5" s="2" t="e">
        <f>NA()</f>
        <v>#N/A</v>
      </c>
      <c r="AP5" s="2" t="e">
        <f>NA()</f>
        <v>#N/A</v>
      </c>
      <c r="AQ5" s="2" t="e">
        <f>NA()</f>
        <v>#N/A</v>
      </c>
      <c r="AR5" s="2" t="e">
        <f>NA()</f>
        <v>#N/A</v>
      </c>
      <c r="AS5" s="2" t="e">
        <f>NA()</f>
        <v>#N/A</v>
      </c>
      <c r="AT5" s="2" t="e">
        <f>NA()</f>
        <v>#N/A</v>
      </c>
      <c r="AU5" s="2" t="e">
        <f>NA()</f>
        <v>#N/A</v>
      </c>
      <c r="AV5" s="2" t="e">
        <f>NA()</f>
        <v>#N/A</v>
      </c>
      <c r="AW5" s="2" t="e">
        <f>NA()</f>
        <v>#N/A</v>
      </c>
      <c r="AX5" s="2" t="e">
        <f>NA()</f>
        <v>#N/A</v>
      </c>
      <c r="AY5" s="2" t="e">
        <f>NA()</f>
        <v>#N/A</v>
      </c>
      <c r="AZ5" s="2" t="e">
        <f>NA()</f>
        <v>#N/A</v>
      </c>
      <c r="BA5" s="2" t="e">
        <f>NA()</f>
        <v>#N/A</v>
      </c>
      <c r="BB5" s="2" t="e">
        <f>NA()</f>
        <v>#N/A</v>
      </c>
      <c r="BC5" s="2" t="e">
        <f>NA()</f>
        <v>#N/A</v>
      </c>
      <c r="BD5" s="2" t="e">
        <f>NA()</f>
        <v>#N/A</v>
      </c>
      <c r="BE5" s="2" t="e">
        <f>NA()</f>
        <v>#N/A</v>
      </c>
      <c r="BF5" s="2" t="e">
        <f>NA()</f>
        <v>#N/A</v>
      </c>
      <c r="BG5" s="2" t="e">
        <f>NA()</f>
        <v>#N/A</v>
      </c>
      <c r="BH5" s="4">
        <v>4</v>
      </c>
      <c r="BI5" s="4">
        <v>3.35</v>
      </c>
      <c r="BJ5" s="4">
        <v>2.95</v>
      </c>
      <c r="BK5" s="4">
        <v>3</v>
      </c>
      <c r="BL5" s="4">
        <v>3.9</v>
      </c>
      <c r="BM5" s="4">
        <v>3.8</v>
      </c>
      <c r="BN5" s="4">
        <v>4.3</v>
      </c>
      <c r="BO5" s="4">
        <v>4.7</v>
      </c>
      <c r="BP5" s="2" t="e">
        <f>NA()</f>
        <v>#N/A</v>
      </c>
      <c r="BQ5" s="2" t="e">
        <f>NA()</f>
        <v>#N/A</v>
      </c>
      <c r="BR5" s="2" t="e">
        <f>NA()</f>
        <v>#N/A</v>
      </c>
      <c r="BS5" s="2" t="e">
        <f>NA()</f>
        <v>#N/A</v>
      </c>
      <c r="BT5" s="4">
        <v>3.98</v>
      </c>
      <c r="BU5" s="4">
        <v>3.85</v>
      </c>
      <c r="BV5" s="4">
        <v>3.85</v>
      </c>
      <c r="BW5" s="4">
        <v>3.95</v>
      </c>
      <c r="BX5" s="4">
        <v>4.2</v>
      </c>
      <c r="BY5" s="4">
        <v>4.45</v>
      </c>
      <c r="BZ5" s="4">
        <v>4.4000000000000004</v>
      </c>
      <c r="CA5" s="4">
        <v>4.5199999999999996</v>
      </c>
      <c r="CB5" s="4">
        <v>4.8</v>
      </c>
      <c r="CC5" s="4">
        <v>4.6399999999999997</v>
      </c>
      <c r="CD5" s="4">
        <v>4.7</v>
      </c>
      <c r="CE5" s="4">
        <v>4.8499999999999996</v>
      </c>
      <c r="CF5" s="4">
        <v>4.74</v>
      </c>
      <c r="CG5" s="4">
        <v>4.6399999999999997</v>
      </c>
      <c r="CH5" s="4">
        <v>4.34</v>
      </c>
      <c r="CI5" s="4">
        <v>4.62</v>
      </c>
      <c r="CJ5" s="4">
        <v>4.6399999999999997</v>
      </c>
      <c r="CK5" s="4">
        <v>4.74</v>
      </c>
      <c r="CL5" s="4">
        <v>4.74</v>
      </c>
      <c r="CM5" s="4">
        <v>4.9400000000000004</v>
      </c>
      <c r="CN5" s="4">
        <v>4.59</v>
      </c>
      <c r="CO5" s="4">
        <v>4.66</v>
      </c>
      <c r="CP5" s="4">
        <v>4.4400000000000004</v>
      </c>
      <c r="CQ5" s="4">
        <v>4.9400000000000004</v>
      </c>
    </row>
    <row r="6" spans="1:95">
      <c r="A6" s="9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37" spans="1:95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</row>
    <row r="38" spans="1:95">
      <c r="A38" s="1" t="s">
        <v>9</v>
      </c>
      <c r="B38" s="3">
        <f>DATE(2009,3,1)</f>
        <v>39873</v>
      </c>
      <c r="C38" s="3">
        <f>DATE(2009,4,1)</f>
        <v>39904</v>
      </c>
      <c r="D38" s="3">
        <f>DATE(2009,5,1)</f>
        <v>39934</v>
      </c>
      <c r="E38" s="3">
        <f>DATE(2009,6,1)</f>
        <v>39965</v>
      </c>
      <c r="F38" s="3">
        <f>DATE(2009,7,1)</f>
        <v>39995</v>
      </c>
      <c r="G38" s="3">
        <f>DATE(2009,8,1)</f>
        <v>40026</v>
      </c>
      <c r="H38" s="3">
        <f>DATE(2009,9,1)</f>
        <v>40057</v>
      </c>
      <c r="I38" s="3">
        <f>DATE(2009,10,1)</f>
        <v>40087</v>
      </c>
      <c r="J38" s="3">
        <f>DATE(2009,11,1)</f>
        <v>40118</v>
      </c>
      <c r="K38" s="3">
        <f>DATE(2009,12,1)</f>
        <v>40148</v>
      </c>
      <c r="L38" s="3">
        <f>DATE(2010,1,1)</f>
        <v>40179</v>
      </c>
      <c r="M38" s="3">
        <f>DATE(2010,2,1)</f>
        <v>40210</v>
      </c>
      <c r="N38" s="3">
        <f>DATE(2010,3,1)</f>
        <v>40238</v>
      </c>
      <c r="O38" s="3">
        <f>DATE(2010,4,1)</f>
        <v>40269</v>
      </c>
      <c r="P38" s="3">
        <f>DATE(2010,5,1)</f>
        <v>40299</v>
      </c>
      <c r="Q38" s="3">
        <f>DATE(2010,6,1)</f>
        <v>40330</v>
      </c>
      <c r="R38" s="3">
        <f>DATE(2010,7,1)</f>
        <v>40360</v>
      </c>
      <c r="S38" s="3">
        <f>DATE(2010,8,1)</f>
        <v>40391</v>
      </c>
      <c r="T38" s="3">
        <f>DATE(2010,9,1)</f>
        <v>40422</v>
      </c>
      <c r="U38" s="3">
        <f>DATE(2010,10,1)</f>
        <v>40452</v>
      </c>
      <c r="V38" s="3">
        <f>DATE(2010,11,1)</f>
        <v>40483</v>
      </c>
      <c r="W38" s="3">
        <f>DATE(2010,12,1)</f>
        <v>40513</v>
      </c>
      <c r="X38" s="3">
        <f>DATE(2011,1,1)</f>
        <v>40544</v>
      </c>
      <c r="Y38" s="3">
        <f>DATE(2011,2,1)</f>
        <v>40575</v>
      </c>
      <c r="Z38" s="3">
        <f>DATE(2011,3,1)</f>
        <v>40603</v>
      </c>
      <c r="AA38" s="3">
        <f>DATE(2011,4,1)</f>
        <v>40634</v>
      </c>
      <c r="AB38" s="3">
        <f>DATE(2011,5,1)</f>
        <v>40664</v>
      </c>
      <c r="AC38" s="3">
        <f>DATE(2011,6,1)</f>
        <v>40695</v>
      </c>
      <c r="AD38" s="3">
        <f>DATE(2011,7,1)</f>
        <v>40725</v>
      </c>
      <c r="AE38" s="3">
        <f>DATE(2011,8,1)</f>
        <v>40756</v>
      </c>
      <c r="AF38" s="3">
        <f>DATE(2011,9,1)</f>
        <v>40787</v>
      </c>
      <c r="AG38" s="3">
        <f>DATE(2011,10,1)</f>
        <v>40817</v>
      </c>
      <c r="AH38" s="3">
        <f>DATE(2011,11,1)</f>
        <v>40848</v>
      </c>
      <c r="AI38" s="3">
        <f>DATE(2011,12,1)</f>
        <v>40878</v>
      </c>
      <c r="AJ38" s="3">
        <f>DATE(2012,1,1)</f>
        <v>40909</v>
      </c>
      <c r="AK38" s="3">
        <f>DATE(2012,2,1)</f>
        <v>40940</v>
      </c>
      <c r="AL38" s="3">
        <f>DATE(2012,3,1)</f>
        <v>40969</v>
      </c>
      <c r="AM38" s="3">
        <f>DATE(2012,4,1)</f>
        <v>41000</v>
      </c>
      <c r="AN38" s="3">
        <f>DATE(2012,5,1)</f>
        <v>41030</v>
      </c>
      <c r="AO38" s="3">
        <f>DATE(2012,6,1)</f>
        <v>41061</v>
      </c>
      <c r="AP38" s="3">
        <f>DATE(2012,7,1)</f>
        <v>41091</v>
      </c>
      <c r="AQ38" s="3">
        <f>DATE(2012,8,1)</f>
        <v>41122</v>
      </c>
      <c r="AR38" s="3">
        <f>DATE(2012,9,1)</f>
        <v>41153</v>
      </c>
      <c r="AS38" s="3">
        <f>DATE(2012,10,1)</f>
        <v>41183</v>
      </c>
      <c r="AT38" s="3">
        <f>DATE(2012,11,1)</f>
        <v>41214</v>
      </c>
      <c r="AU38" s="3">
        <f>DATE(2012,12,1)</f>
        <v>41244</v>
      </c>
      <c r="AV38" s="3">
        <f>DATE(2013,1,1)</f>
        <v>41275</v>
      </c>
      <c r="AW38" s="3">
        <f>DATE(2013,2,1)</f>
        <v>41306</v>
      </c>
      <c r="AX38" s="3">
        <f>DATE(2013,3,1)</f>
        <v>41334</v>
      </c>
      <c r="AY38" s="3">
        <f>DATE(2013,4,1)</f>
        <v>41365</v>
      </c>
      <c r="AZ38" s="3">
        <f>DATE(2013,5,1)</f>
        <v>41395</v>
      </c>
      <c r="BA38" s="3">
        <f>DATE(2013,6,1)</f>
        <v>41426</v>
      </c>
      <c r="BB38" s="3">
        <f>DATE(2013,7,1)</f>
        <v>41456</v>
      </c>
      <c r="BC38" s="3">
        <f>DATE(2013,8,1)</f>
        <v>41487</v>
      </c>
      <c r="BD38" s="3">
        <f>DATE(2013,9,1)</f>
        <v>41518</v>
      </c>
      <c r="BE38" s="3">
        <f>DATE(2013,10,1)</f>
        <v>41548</v>
      </c>
      <c r="BF38" s="3">
        <f>DATE(2013,11,1)</f>
        <v>41579</v>
      </c>
      <c r="BG38" s="3">
        <f>DATE(2013,12,1)</f>
        <v>41609</v>
      </c>
      <c r="BH38" s="3">
        <f>DATE(2014,1,1)</f>
        <v>41640</v>
      </c>
      <c r="BI38" s="3">
        <f>DATE(2014,2,1)</f>
        <v>41671</v>
      </c>
      <c r="BJ38" s="3">
        <f>DATE(2014,3,1)</f>
        <v>41699</v>
      </c>
      <c r="BK38" s="3">
        <f>DATE(2014,4,1)</f>
        <v>41730</v>
      </c>
      <c r="BL38" s="3">
        <f>DATE(2014,5,1)</f>
        <v>41760</v>
      </c>
      <c r="BM38" s="3">
        <f>DATE(2014,6,1)</f>
        <v>41791</v>
      </c>
      <c r="BN38" s="3">
        <f>DATE(2014,7,1)</f>
        <v>41821</v>
      </c>
      <c r="BO38" s="3">
        <f>DATE(2014,8,1)</f>
        <v>41852</v>
      </c>
      <c r="BP38" s="3">
        <f>DATE(2014,9,1)</f>
        <v>41883</v>
      </c>
      <c r="BQ38" s="3">
        <f>DATE(2014,10,1)</f>
        <v>41913</v>
      </c>
      <c r="BR38" s="3">
        <f>DATE(2014,11,1)</f>
        <v>41944</v>
      </c>
      <c r="BS38" s="3">
        <f>DATE(2014,12,1)</f>
        <v>41974</v>
      </c>
      <c r="BT38" s="3">
        <f>DATE(2015,1,1)</f>
        <v>42005</v>
      </c>
      <c r="BU38" s="3">
        <f>DATE(2015,2,1)</f>
        <v>42036</v>
      </c>
      <c r="BV38" s="3">
        <f>DATE(2015,3,1)</f>
        <v>42064</v>
      </c>
      <c r="BW38" s="3">
        <f>DATE(2015,4,1)</f>
        <v>42095</v>
      </c>
      <c r="BX38" s="3">
        <f>DATE(2015,5,1)</f>
        <v>42125</v>
      </c>
      <c r="BY38" s="3">
        <f>DATE(2015,6,1)</f>
        <v>42156</v>
      </c>
      <c r="BZ38" s="3">
        <f>DATE(2015,7,1)</f>
        <v>42186</v>
      </c>
      <c r="CA38" s="3">
        <f>DATE(2015,8,1)</f>
        <v>42217</v>
      </c>
      <c r="CB38" s="3">
        <f>DATE(2015,9,1)</f>
        <v>42248</v>
      </c>
      <c r="CC38" s="3">
        <f>DATE(2015,10,1)</f>
        <v>42278</v>
      </c>
      <c r="CD38" s="3">
        <f>DATE(2015,11,1)</f>
        <v>42309</v>
      </c>
      <c r="CE38" s="3">
        <f>DATE(2015,12,1)</f>
        <v>42339</v>
      </c>
      <c r="CF38" s="3">
        <f>DATE(2016,1,1)</f>
        <v>42370</v>
      </c>
      <c r="CG38" s="3">
        <f>DATE(2016,2,1)</f>
        <v>42401</v>
      </c>
      <c r="CH38" s="3">
        <f>DATE(2016,3,1)</f>
        <v>42430</v>
      </c>
      <c r="CI38" s="3">
        <f>DATE(2016,4,1)</f>
        <v>42461</v>
      </c>
      <c r="CJ38" s="3">
        <f>DATE(2016,5,1)</f>
        <v>42491</v>
      </c>
      <c r="CK38" s="3">
        <f>DATE(2016,6,1)</f>
        <v>42522</v>
      </c>
      <c r="CL38" s="3">
        <f>DATE(2016,7,1)</f>
        <v>42552</v>
      </c>
      <c r="CM38" s="3">
        <f>DATE(2016,8,1)</f>
        <v>42583</v>
      </c>
      <c r="CN38" s="3">
        <f>DATE(2016,9,1)</f>
        <v>42614</v>
      </c>
      <c r="CO38" s="3">
        <f>DATE(2016,10,1)</f>
        <v>42644</v>
      </c>
      <c r="CP38" s="3">
        <f>DATE(2016,11,1)</f>
        <v>42675</v>
      </c>
      <c r="CQ38" s="3">
        <f>DATE(2016,12,1)</f>
        <v>42705</v>
      </c>
    </row>
    <row r="39" spans="1:95">
      <c r="A39" s="1" t="s">
        <v>10</v>
      </c>
      <c r="B39" s="4">
        <v>41.122999999999998</v>
      </c>
      <c r="C39" s="2" t="e">
        <f>NA()</f>
        <v>#N/A</v>
      </c>
      <c r="D39" s="2" t="e">
        <f>NA()</f>
        <v>#N/A</v>
      </c>
      <c r="E39" s="4">
        <v>41.273000000000003</v>
      </c>
      <c r="F39" s="2" t="e">
        <f>NA()</f>
        <v>#N/A</v>
      </c>
      <c r="G39" s="2" t="e">
        <f>NA()</f>
        <v>#N/A</v>
      </c>
      <c r="H39" s="4">
        <v>39.732999999999997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2" t="e">
        <f>NA()</f>
        <v>#N/A</v>
      </c>
      <c r="N39" s="2" t="e">
        <f>NA()</f>
        <v>#N/A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2" t="e">
        <f>NA()</f>
        <v>#N/A</v>
      </c>
      <c r="T39" s="2" t="e">
        <f>NA()</f>
        <v>#N/A</v>
      </c>
      <c r="U39" s="2" t="e">
        <f>NA()</f>
        <v>#N/A</v>
      </c>
      <c r="V39" s="2" t="e">
        <f>NA()</f>
        <v>#N/A</v>
      </c>
      <c r="W39" s="2" t="e">
        <f>NA()</f>
        <v>#N/A</v>
      </c>
      <c r="X39" s="2" t="e">
        <f>NA()</f>
        <v>#N/A</v>
      </c>
      <c r="Y39" s="2" t="e">
        <f>NA()</f>
        <v>#N/A</v>
      </c>
      <c r="Z39" s="2" t="e">
        <f>NA()</f>
        <v>#N/A</v>
      </c>
      <c r="AA39" s="2" t="e">
        <f>NA()</f>
        <v>#N/A</v>
      </c>
      <c r="AB39" s="2" t="e">
        <f>NA()</f>
        <v>#N/A</v>
      </c>
      <c r="AC39" s="2" t="e">
        <f>NA()</f>
        <v>#N/A</v>
      </c>
      <c r="AD39" s="2" t="e">
        <f>NA()</f>
        <v>#N/A</v>
      </c>
      <c r="AE39" s="2" t="e">
        <f>NA()</f>
        <v>#N/A</v>
      </c>
      <c r="AF39" s="2" t="e">
        <f>NA()</f>
        <v>#N/A</v>
      </c>
      <c r="AG39" s="2" t="e">
        <f>NA()</f>
        <v>#N/A</v>
      </c>
      <c r="AH39" s="2" t="e">
        <f>NA()</f>
        <v>#N/A</v>
      </c>
      <c r="AI39" s="2" t="e">
        <f>NA()</f>
        <v>#N/A</v>
      </c>
      <c r="AJ39" s="2" t="e">
        <f>NA()</f>
        <v>#N/A</v>
      </c>
      <c r="AK39" s="2" t="e">
        <f>NA()</f>
        <v>#N/A</v>
      </c>
      <c r="AL39" s="2" t="e">
        <f>NA()</f>
        <v>#N/A</v>
      </c>
      <c r="AM39" s="2" t="e">
        <f>NA()</f>
        <v>#N/A</v>
      </c>
      <c r="AN39" s="2" t="e">
        <f>NA()</f>
        <v>#N/A</v>
      </c>
      <c r="AO39" s="2" t="e">
        <f>NA()</f>
        <v>#N/A</v>
      </c>
      <c r="AP39" s="2" t="e">
        <f>NA()</f>
        <v>#N/A</v>
      </c>
      <c r="AQ39" s="2" t="e">
        <f>NA()</f>
        <v>#N/A</v>
      </c>
      <c r="AR39" s="2" t="e">
        <f>NA()</f>
        <v>#N/A</v>
      </c>
      <c r="AS39" s="2" t="e">
        <f>NA()</f>
        <v>#N/A</v>
      </c>
      <c r="AT39" s="2" t="e">
        <f>NA()</f>
        <v>#N/A</v>
      </c>
      <c r="AU39" s="2" t="e">
        <f>NA()</f>
        <v>#N/A</v>
      </c>
      <c r="AV39" s="2" t="e">
        <f>NA()</f>
        <v>#N/A</v>
      </c>
      <c r="AW39" s="2" t="e">
        <f>NA()</f>
        <v>#N/A</v>
      </c>
      <c r="AX39" s="2" t="e">
        <f>NA()</f>
        <v>#N/A</v>
      </c>
      <c r="AY39" s="2" t="e">
        <f>NA()</f>
        <v>#N/A</v>
      </c>
      <c r="AZ39" s="2" t="e">
        <f>NA()</f>
        <v>#N/A</v>
      </c>
      <c r="BA39" s="2" t="e">
        <f>NA()</f>
        <v>#N/A</v>
      </c>
      <c r="BB39" s="2" t="e">
        <f>NA()</f>
        <v>#N/A</v>
      </c>
      <c r="BC39" s="2" t="e">
        <f>NA()</f>
        <v>#N/A</v>
      </c>
      <c r="BD39" s="2" t="e">
        <f>NA()</f>
        <v>#N/A</v>
      </c>
      <c r="BE39" s="2" t="e">
        <f>NA()</f>
        <v>#N/A</v>
      </c>
      <c r="BF39" s="2" t="e">
        <f>NA()</f>
        <v>#N/A</v>
      </c>
      <c r="BG39" s="2" t="e">
        <f>NA()</f>
        <v>#N/A</v>
      </c>
      <c r="BH39" s="4">
        <v>41.232999999999997</v>
      </c>
      <c r="BI39" s="4">
        <v>41.883000000000003</v>
      </c>
      <c r="BJ39" s="4">
        <v>42.283000000000001</v>
      </c>
      <c r="BK39" s="4">
        <v>42.232999999999997</v>
      </c>
      <c r="BL39" s="4">
        <v>41.332999999999998</v>
      </c>
      <c r="BM39" s="4">
        <v>41.433</v>
      </c>
      <c r="BN39" s="4">
        <v>40.933</v>
      </c>
      <c r="BO39" s="4">
        <v>40.533000000000001</v>
      </c>
      <c r="BP39" s="2" t="e">
        <f>NA()</f>
        <v>#N/A</v>
      </c>
      <c r="BQ39" s="2" t="e">
        <f>NA()</f>
        <v>#N/A</v>
      </c>
      <c r="BR39" s="2" t="e">
        <f>NA()</f>
        <v>#N/A</v>
      </c>
      <c r="BS39" s="2" t="e">
        <f>NA()</f>
        <v>#N/A</v>
      </c>
      <c r="BT39" s="4">
        <v>41.253</v>
      </c>
      <c r="BU39" s="4">
        <v>41.383000000000003</v>
      </c>
      <c r="BV39" s="4">
        <v>41.383000000000003</v>
      </c>
      <c r="BW39" s="4">
        <v>41.283000000000001</v>
      </c>
      <c r="BX39" s="4">
        <v>41.033000000000001</v>
      </c>
      <c r="BY39" s="4">
        <v>40.783000000000001</v>
      </c>
      <c r="BZ39" s="4">
        <v>40.832999999999998</v>
      </c>
      <c r="CA39" s="4">
        <v>40.713000000000001</v>
      </c>
      <c r="CB39" s="4">
        <v>40.433</v>
      </c>
      <c r="CC39" s="4">
        <v>40.593000000000004</v>
      </c>
      <c r="CD39" s="4">
        <v>40.533000000000001</v>
      </c>
      <c r="CE39" s="4">
        <v>40.383000000000003</v>
      </c>
      <c r="CF39" s="4">
        <v>40.493000000000002</v>
      </c>
      <c r="CG39" s="4">
        <v>40.593000000000004</v>
      </c>
      <c r="CH39" s="4">
        <v>40.893000000000001</v>
      </c>
      <c r="CI39" s="4">
        <v>40.613</v>
      </c>
      <c r="CJ39" s="4">
        <v>40.593000000000004</v>
      </c>
      <c r="CK39" s="4">
        <v>40.493000000000002</v>
      </c>
      <c r="CL39" s="4">
        <v>40.493000000000002</v>
      </c>
      <c r="CM39" s="4">
        <v>40.292999999999999</v>
      </c>
      <c r="CN39" s="4">
        <v>40.643000000000001</v>
      </c>
      <c r="CO39" s="4">
        <v>40.573</v>
      </c>
      <c r="CP39" s="4">
        <v>40.792999999999999</v>
      </c>
      <c r="CQ39" s="4">
        <v>40.292999999999999</v>
      </c>
    </row>
    <row r="40" spans="1:95">
      <c r="A40" s="9" t="s">
        <v>48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</row>
    <row r="41" spans="1:95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CQ41"/>
    <mergeCell ref="A3:CQ3"/>
    <mergeCell ref="A6:CQ6"/>
    <mergeCell ref="A7:CQ7"/>
    <mergeCell ref="A37:CQ37"/>
    <mergeCell ref="A40:CQ40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DT995"/>
  <sheetViews>
    <sheetView workbookViewId="0"/>
  </sheetViews>
  <sheetFormatPr defaultColWidth="9.140625" defaultRowHeight="15"/>
  <cols>
    <col min="1" max="1" width="31.7109375" customWidth="1"/>
    <col min="2" max="2" width="20.42578125" customWidth="1"/>
    <col min="3" max="6" width="9.140625" customWidth="1"/>
    <col min="7" max="7" width="12.42578125" customWidth="1"/>
    <col min="8" max="125" width="9.140625" customWidth="1"/>
  </cols>
  <sheetData>
    <row r="1" spans="1:124">
      <c r="A1" t="s">
        <v>49</v>
      </c>
      <c r="B1" t="s">
        <v>50</v>
      </c>
      <c r="C1" t="s">
        <v>2</v>
      </c>
      <c r="D1" t="s">
        <v>51</v>
      </c>
      <c r="E1" t="s">
        <v>4</v>
      </c>
      <c r="F1" t="s">
        <v>52</v>
      </c>
      <c r="G1" t="s">
        <v>6</v>
      </c>
      <c r="H1" t="s">
        <v>53</v>
      </c>
    </row>
    <row r="3" spans="1:124">
      <c r="A3" s="10" t="s">
        <v>54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</row>
    <row r="4" spans="1:124">
      <c r="A4" s="1" t="s">
        <v>9</v>
      </c>
      <c r="B4" s="3">
        <f>DATE(2006,10,1)</f>
        <v>38991</v>
      </c>
      <c r="C4" s="3">
        <f>DATE(2006,11,1)</f>
        <v>39022</v>
      </c>
      <c r="D4" s="3">
        <f>DATE(2006,12,1)</f>
        <v>39052</v>
      </c>
      <c r="E4" s="3">
        <f>DATE(2007,1,1)</f>
        <v>39083</v>
      </c>
      <c r="F4" s="3">
        <f>DATE(2007,2,1)</f>
        <v>39114</v>
      </c>
      <c r="G4" s="3">
        <f>DATE(2007,3,1)</f>
        <v>39142</v>
      </c>
      <c r="H4" s="3">
        <f>DATE(2007,4,1)</f>
        <v>39173</v>
      </c>
      <c r="I4" s="3">
        <f>DATE(2007,5,1)</f>
        <v>39203</v>
      </c>
      <c r="J4" s="3">
        <f>DATE(2007,6,1)</f>
        <v>39234</v>
      </c>
      <c r="K4" s="3">
        <f>DATE(2007,7,1)</f>
        <v>39264</v>
      </c>
      <c r="L4" s="3">
        <f>DATE(2007,8,1)</f>
        <v>39295</v>
      </c>
      <c r="M4" s="3">
        <f>DATE(2007,9,1)</f>
        <v>39326</v>
      </c>
      <c r="N4" s="3">
        <f>DATE(2007,10,1)</f>
        <v>39356</v>
      </c>
      <c r="O4" s="3">
        <f>DATE(2007,11,1)</f>
        <v>39387</v>
      </c>
      <c r="P4" s="3">
        <f>DATE(2007,12,1)</f>
        <v>39417</v>
      </c>
      <c r="Q4" s="3">
        <f>DATE(2008,1,1)</f>
        <v>39448</v>
      </c>
      <c r="R4" s="3">
        <f>DATE(2008,2,1)</f>
        <v>39479</v>
      </c>
      <c r="S4" s="3">
        <f>DATE(2008,3,1)</f>
        <v>39508</v>
      </c>
      <c r="T4" s="3">
        <f>DATE(2008,4,1)</f>
        <v>39539</v>
      </c>
      <c r="U4" s="3">
        <f>DATE(2008,5,1)</f>
        <v>39569</v>
      </c>
      <c r="V4" s="3">
        <f>DATE(2008,6,1)</f>
        <v>39600</v>
      </c>
      <c r="W4" s="3">
        <f>DATE(2008,7,1)</f>
        <v>39630</v>
      </c>
      <c r="X4" s="3">
        <f>DATE(2008,8,1)</f>
        <v>39661</v>
      </c>
      <c r="Y4" s="3">
        <f>DATE(2008,9,1)</f>
        <v>39692</v>
      </c>
      <c r="Z4" s="3">
        <f>DATE(2008,10,1)</f>
        <v>39722</v>
      </c>
      <c r="AA4" s="3">
        <f>DATE(2008,11,1)</f>
        <v>39753</v>
      </c>
      <c r="AB4" s="3">
        <f>DATE(2008,12,1)</f>
        <v>39783</v>
      </c>
      <c r="AC4" s="3">
        <f>DATE(2009,1,1)</f>
        <v>39814</v>
      </c>
      <c r="AD4" s="3">
        <f>DATE(2009,2,1)</f>
        <v>39845</v>
      </c>
      <c r="AE4" s="3">
        <f>DATE(2009,3,1)</f>
        <v>39873</v>
      </c>
      <c r="AF4" s="3">
        <f>DATE(2009,4,1)</f>
        <v>39904</v>
      </c>
      <c r="AG4" s="3">
        <f>DATE(2009,5,1)</f>
        <v>39934</v>
      </c>
      <c r="AH4" s="3">
        <f>DATE(2009,6,1)</f>
        <v>39965</v>
      </c>
      <c r="AI4" s="3">
        <f>DATE(2009,7,1)</f>
        <v>39995</v>
      </c>
      <c r="AJ4" s="3">
        <f>DATE(2009,8,1)</f>
        <v>40026</v>
      </c>
      <c r="AK4" s="3">
        <f>DATE(2009,9,1)</f>
        <v>40057</v>
      </c>
      <c r="AL4" s="3">
        <f>DATE(2009,10,1)</f>
        <v>40087</v>
      </c>
      <c r="AM4" s="3">
        <f>DATE(2009,11,1)</f>
        <v>40118</v>
      </c>
      <c r="AN4" s="3">
        <f>DATE(2009,12,1)</f>
        <v>40148</v>
      </c>
      <c r="AO4" s="3">
        <f>DATE(2010,1,1)</f>
        <v>40179</v>
      </c>
      <c r="AP4" s="3">
        <f>DATE(2010,2,1)</f>
        <v>40210</v>
      </c>
      <c r="AQ4" s="3">
        <f>DATE(2010,3,1)</f>
        <v>40238</v>
      </c>
      <c r="AR4" s="3">
        <f>DATE(2010,4,1)</f>
        <v>40269</v>
      </c>
      <c r="AS4" s="3">
        <f>DATE(2010,5,1)</f>
        <v>40299</v>
      </c>
      <c r="AT4" s="3">
        <f>DATE(2010,6,1)</f>
        <v>40330</v>
      </c>
      <c r="AU4" s="3">
        <f>DATE(2010,7,1)</f>
        <v>40360</v>
      </c>
      <c r="AV4" s="3">
        <f>DATE(2010,8,1)</f>
        <v>40391</v>
      </c>
      <c r="AW4" s="3">
        <f>DATE(2010,9,1)</f>
        <v>40422</v>
      </c>
      <c r="AX4" s="3">
        <f>DATE(2010,10,1)</f>
        <v>40452</v>
      </c>
      <c r="AY4" s="3">
        <f>DATE(2010,11,1)</f>
        <v>40483</v>
      </c>
      <c r="AZ4" s="3">
        <f>DATE(2010,12,1)</f>
        <v>40513</v>
      </c>
      <c r="BA4" s="3">
        <f>DATE(2011,1,1)</f>
        <v>40544</v>
      </c>
      <c r="BB4" s="3">
        <f>DATE(2011,2,1)</f>
        <v>40575</v>
      </c>
      <c r="BC4" s="3">
        <f>DATE(2011,3,1)</f>
        <v>40603</v>
      </c>
      <c r="BD4" s="3">
        <f>DATE(2011,4,1)</f>
        <v>40634</v>
      </c>
      <c r="BE4" s="3">
        <f>DATE(2011,5,1)</f>
        <v>40664</v>
      </c>
      <c r="BF4" s="3">
        <f>DATE(2011,6,1)</f>
        <v>40695</v>
      </c>
      <c r="BG4" s="3">
        <f>DATE(2011,7,1)</f>
        <v>40725</v>
      </c>
      <c r="BH4" s="3">
        <f>DATE(2011,8,1)</f>
        <v>40756</v>
      </c>
      <c r="BI4" s="3">
        <f>DATE(2011,9,1)</f>
        <v>40787</v>
      </c>
      <c r="BJ4" s="3">
        <f>DATE(2011,10,1)</f>
        <v>40817</v>
      </c>
      <c r="BK4" s="3">
        <f>DATE(2011,11,1)</f>
        <v>40848</v>
      </c>
      <c r="BL4" s="3">
        <f>DATE(2011,12,1)</f>
        <v>40878</v>
      </c>
      <c r="BM4" s="3">
        <f>DATE(2012,1,1)</f>
        <v>40909</v>
      </c>
      <c r="BN4" s="3">
        <f>DATE(2012,2,1)</f>
        <v>40940</v>
      </c>
      <c r="BO4" s="3">
        <f>DATE(2012,3,1)</f>
        <v>40969</v>
      </c>
      <c r="BP4" s="3">
        <f>DATE(2012,4,1)</f>
        <v>41000</v>
      </c>
      <c r="BQ4" s="3">
        <f>DATE(2012,5,1)</f>
        <v>41030</v>
      </c>
      <c r="BR4" s="3">
        <f>DATE(2012,6,1)</f>
        <v>41061</v>
      </c>
      <c r="BS4" s="3">
        <f>DATE(2012,7,1)</f>
        <v>41091</v>
      </c>
      <c r="BT4" s="3">
        <f>DATE(2012,8,1)</f>
        <v>41122</v>
      </c>
      <c r="BU4" s="3">
        <f>DATE(2012,9,1)</f>
        <v>41153</v>
      </c>
      <c r="BV4" s="3">
        <f>DATE(2012,10,1)</f>
        <v>41183</v>
      </c>
      <c r="BW4" s="3">
        <f>DATE(2012,11,1)</f>
        <v>41214</v>
      </c>
      <c r="BX4" s="3">
        <f>DATE(2012,12,1)</f>
        <v>41244</v>
      </c>
      <c r="BY4" s="3">
        <f>DATE(2013,1,1)</f>
        <v>41275</v>
      </c>
      <c r="BZ4" s="3">
        <f>DATE(2013,2,1)</f>
        <v>41306</v>
      </c>
      <c r="CA4" s="3">
        <f>DATE(2013,3,1)</f>
        <v>41334</v>
      </c>
      <c r="CB4" s="3">
        <f>DATE(2013,4,1)</f>
        <v>41365</v>
      </c>
      <c r="CC4" s="3">
        <f>DATE(2013,5,1)</f>
        <v>41395</v>
      </c>
      <c r="CD4" s="3">
        <f>DATE(2013,6,1)</f>
        <v>41426</v>
      </c>
      <c r="CE4" s="3">
        <f>DATE(2013,7,1)</f>
        <v>41456</v>
      </c>
      <c r="CF4" s="3">
        <f>DATE(2013,8,1)</f>
        <v>41487</v>
      </c>
      <c r="CG4" s="3">
        <f>DATE(2013,9,1)</f>
        <v>41518</v>
      </c>
      <c r="CH4" s="3">
        <f>DATE(2013,10,1)</f>
        <v>41548</v>
      </c>
      <c r="CI4" s="3">
        <f>DATE(2013,11,1)</f>
        <v>41579</v>
      </c>
      <c r="CJ4" s="3">
        <f>DATE(2013,12,1)</f>
        <v>41609</v>
      </c>
      <c r="CK4" s="3">
        <f>DATE(2014,1,1)</f>
        <v>41640</v>
      </c>
      <c r="CL4" s="3">
        <f>DATE(2014,2,1)</f>
        <v>41671</v>
      </c>
      <c r="CM4" s="3">
        <f>DATE(2014,3,1)</f>
        <v>41699</v>
      </c>
      <c r="CN4" s="3">
        <f>DATE(2014,4,1)</f>
        <v>41730</v>
      </c>
      <c r="CO4" s="3">
        <f>DATE(2014,5,1)</f>
        <v>41760</v>
      </c>
      <c r="CP4" s="3">
        <f>DATE(2014,6,1)</f>
        <v>41791</v>
      </c>
      <c r="CQ4" s="3">
        <f>DATE(2014,7,1)</f>
        <v>41821</v>
      </c>
      <c r="CR4" s="3">
        <f>DATE(2014,8,1)</f>
        <v>41852</v>
      </c>
      <c r="CS4" s="3">
        <f>DATE(2014,9,1)</f>
        <v>41883</v>
      </c>
      <c r="CT4" s="3">
        <f>DATE(2014,10,1)</f>
        <v>41913</v>
      </c>
      <c r="CU4" s="3">
        <f>DATE(2014,11,1)</f>
        <v>41944</v>
      </c>
      <c r="CV4" s="3">
        <f>DATE(2014,12,1)</f>
        <v>41974</v>
      </c>
      <c r="CW4" s="3">
        <f>DATE(2015,1,1)</f>
        <v>42005</v>
      </c>
      <c r="CX4" s="3">
        <f>DATE(2015,2,1)</f>
        <v>42036</v>
      </c>
      <c r="CY4" s="3">
        <f>DATE(2015,3,1)</f>
        <v>42064</v>
      </c>
      <c r="CZ4" s="3">
        <f>DATE(2015,4,1)</f>
        <v>42095</v>
      </c>
      <c r="DA4" s="3">
        <f>DATE(2015,5,1)</f>
        <v>42125</v>
      </c>
      <c r="DB4" s="3">
        <f>DATE(2015,6,1)</f>
        <v>42156</v>
      </c>
      <c r="DC4" s="3">
        <f>DATE(2015,7,1)</f>
        <v>42186</v>
      </c>
      <c r="DD4" s="3">
        <f>DATE(2015,8,1)</f>
        <v>42217</v>
      </c>
      <c r="DE4" s="3">
        <f>DATE(2015,9,1)</f>
        <v>42248</v>
      </c>
      <c r="DF4" s="3">
        <f>DATE(2015,10,1)</f>
        <v>42278</v>
      </c>
      <c r="DG4" s="3">
        <f>DATE(2015,11,1)</f>
        <v>42309</v>
      </c>
      <c r="DH4" s="3">
        <f>DATE(2015,12,1)</f>
        <v>42339</v>
      </c>
      <c r="DI4" s="3">
        <f>DATE(2016,1,1)</f>
        <v>42370</v>
      </c>
      <c r="DJ4" s="3">
        <f>DATE(2016,2,1)</f>
        <v>42401</v>
      </c>
      <c r="DK4" s="3">
        <f>DATE(2016,3,1)</f>
        <v>42430</v>
      </c>
      <c r="DL4" s="3">
        <f>DATE(2016,4,1)</f>
        <v>42461</v>
      </c>
      <c r="DM4" s="3">
        <f>DATE(2016,5,1)</f>
        <v>42491</v>
      </c>
      <c r="DN4" s="3">
        <f>DATE(2016,6,1)</f>
        <v>42522</v>
      </c>
      <c r="DO4" s="3">
        <f>DATE(2016,7,1)</f>
        <v>42552</v>
      </c>
      <c r="DP4" s="3">
        <f>DATE(2016,8,1)</f>
        <v>42583</v>
      </c>
      <c r="DQ4" s="3">
        <f>DATE(2016,9,1)</f>
        <v>42614</v>
      </c>
      <c r="DR4" s="3">
        <f>DATE(2016,10,1)</f>
        <v>42644</v>
      </c>
      <c r="DS4" s="3">
        <f>DATE(2016,11,1)</f>
        <v>42675</v>
      </c>
      <c r="DT4" s="3">
        <f>DATE(2016,12,1)</f>
        <v>42705</v>
      </c>
    </row>
    <row r="5" spans="1:124">
      <c r="A5" s="1" t="s">
        <v>10</v>
      </c>
      <c r="B5" s="4">
        <v>7.8</v>
      </c>
      <c r="C5" s="2" t="e">
        <f>NA()</f>
        <v>#N/A</v>
      </c>
      <c r="D5" s="2" t="e">
        <f>NA()</f>
        <v>#N/A</v>
      </c>
      <c r="E5" s="2" t="e">
        <f>NA()</f>
        <v>#N/A</v>
      </c>
      <c r="F5" s="4">
        <v>7.8</v>
      </c>
      <c r="G5" s="4">
        <v>8</v>
      </c>
      <c r="H5" s="4">
        <v>8.0500000000000007</v>
      </c>
      <c r="I5" s="4">
        <v>8.1</v>
      </c>
      <c r="J5" s="4">
        <v>8.1</v>
      </c>
      <c r="K5" s="4">
        <v>7.9</v>
      </c>
      <c r="L5" s="2" t="e">
        <f>NA()</f>
        <v>#N/A</v>
      </c>
      <c r="M5" s="4">
        <v>7.75</v>
      </c>
      <c r="N5" s="4">
        <v>7.6</v>
      </c>
      <c r="O5" s="4">
        <v>7.65</v>
      </c>
      <c r="P5" s="4">
        <v>7.65</v>
      </c>
      <c r="Q5" s="4">
        <v>7.8</v>
      </c>
      <c r="R5" s="4">
        <v>7.75</v>
      </c>
      <c r="S5" s="4">
        <v>7.8</v>
      </c>
      <c r="T5" s="2" t="e">
        <f>NA()</f>
        <v>#N/A</v>
      </c>
      <c r="U5" s="2" t="e">
        <f>NA()</f>
        <v>#N/A</v>
      </c>
      <c r="V5" s="2" t="e">
        <f>NA()</f>
        <v>#N/A</v>
      </c>
      <c r="W5" s="2" t="e">
        <f>NA()</f>
        <v>#N/A</v>
      </c>
      <c r="X5" s="2" t="e">
        <f>NA()</f>
        <v>#N/A</v>
      </c>
      <c r="Y5" s="2" t="e">
        <f>NA()</f>
        <v>#N/A</v>
      </c>
      <c r="Z5" s="2" t="e">
        <f>NA()</f>
        <v>#N/A</v>
      </c>
      <c r="AA5" s="2" t="e">
        <f>NA()</f>
        <v>#N/A</v>
      </c>
      <c r="AB5" s="2" t="e">
        <f>NA()</f>
        <v>#N/A</v>
      </c>
      <c r="AC5" s="4">
        <v>7.55</v>
      </c>
      <c r="AD5" s="4">
        <v>7.62</v>
      </c>
      <c r="AE5" s="4">
        <v>7.53</v>
      </c>
      <c r="AF5" s="4">
        <v>7.55</v>
      </c>
      <c r="AG5" s="4">
        <v>7.13</v>
      </c>
      <c r="AH5" s="4">
        <v>7.02</v>
      </c>
      <c r="AI5" s="4">
        <v>6.88</v>
      </c>
      <c r="AJ5" s="4">
        <v>7.38</v>
      </c>
      <c r="AK5" s="4">
        <v>7.1</v>
      </c>
      <c r="AL5" s="4">
        <v>7.9</v>
      </c>
      <c r="AM5" s="2" t="e">
        <f>NA()</f>
        <v>#N/A</v>
      </c>
      <c r="AN5" s="4">
        <v>7.36</v>
      </c>
      <c r="AO5" s="4">
        <v>7.2</v>
      </c>
      <c r="AP5" s="4">
        <v>7.8</v>
      </c>
      <c r="AQ5" s="4">
        <v>7.75</v>
      </c>
      <c r="AR5" s="4">
        <v>7.7</v>
      </c>
      <c r="AS5" s="4">
        <v>7.4</v>
      </c>
      <c r="AT5" s="4">
        <v>7.3</v>
      </c>
      <c r="AU5" s="4">
        <v>7.3</v>
      </c>
      <c r="AV5" s="4">
        <v>7.3</v>
      </c>
      <c r="AW5" s="4">
        <v>7.15</v>
      </c>
      <c r="AX5" s="4">
        <v>7.3</v>
      </c>
      <c r="AY5" s="4">
        <v>7.2</v>
      </c>
      <c r="AZ5" s="4">
        <v>5.9</v>
      </c>
      <c r="BA5" s="4">
        <v>7.4</v>
      </c>
      <c r="BB5" s="4">
        <v>7.2</v>
      </c>
      <c r="BC5" s="2" t="e">
        <f>NA()</f>
        <v>#N/A</v>
      </c>
      <c r="BD5" s="4">
        <v>7.4</v>
      </c>
      <c r="BE5" s="4">
        <v>7.6</v>
      </c>
      <c r="BF5" s="4">
        <v>7.2</v>
      </c>
      <c r="BG5" s="4">
        <v>6.9</v>
      </c>
      <c r="BH5" s="4">
        <v>6.9</v>
      </c>
      <c r="BI5" s="4">
        <v>6.7</v>
      </c>
      <c r="BJ5" s="4">
        <v>7.2</v>
      </c>
      <c r="BK5" s="4">
        <v>7</v>
      </c>
      <c r="BL5" s="4">
        <v>7</v>
      </c>
      <c r="BM5" s="4">
        <v>7.5</v>
      </c>
      <c r="BN5" s="4">
        <v>7.15</v>
      </c>
      <c r="BO5" s="4">
        <v>7.3</v>
      </c>
      <c r="BP5" s="4">
        <v>7.45</v>
      </c>
      <c r="BQ5" s="4">
        <v>7.58</v>
      </c>
      <c r="BR5" s="4">
        <v>8.1</v>
      </c>
      <c r="BS5" s="4">
        <v>7.5</v>
      </c>
      <c r="BT5" s="4">
        <v>8</v>
      </c>
      <c r="BU5" s="4">
        <v>8</v>
      </c>
      <c r="BV5" s="4">
        <v>7.5</v>
      </c>
      <c r="BW5" s="4">
        <v>7.5</v>
      </c>
      <c r="BX5" s="4">
        <v>8.1</v>
      </c>
      <c r="BY5" s="4">
        <v>7.6</v>
      </c>
      <c r="BZ5" s="4">
        <v>8.4</v>
      </c>
      <c r="CA5" s="4">
        <v>8</v>
      </c>
      <c r="CB5" s="4">
        <v>7.6</v>
      </c>
      <c r="CC5" s="4">
        <v>7.36</v>
      </c>
      <c r="CD5" s="4">
        <v>7.35</v>
      </c>
      <c r="CE5" s="4">
        <v>7.6</v>
      </c>
      <c r="CF5" s="4">
        <v>7.1</v>
      </c>
      <c r="CG5" s="4">
        <v>7.4</v>
      </c>
      <c r="CH5" s="4">
        <v>7.3</v>
      </c>
      <c r="CI5" s="4">
        <v>7.1</v>
      </c>
      <c r="CJ5" s="4">
        <v>7.15</v>
      </c>
      <c r="CK5" s="4">
        <v>7.3</v>
      </c>
      <c r="CL5" s="4">
        <v>7.7</v>
      </c>
      <c r="CM5" s="4">
        <v>7.7</v>
      </c>
      <c r="CN5" s="4">
        <v>7.3</v>
      </c>
      <c r="CO5" s="4">
        <v>7.5</v>
      </c>
      <c r="CP5" s="4">
        <v>7.05</v>
      </c>
      <c r="CQ5" s="4">
        <v>6.9</v>
      </c>
      <c r="CR5" s="4">
        <v>6.8</v>
      </c>
      <c r="CS5" s="4">
        <v>7.1</v>
      </c>
      <c r="CT5" s="4">
        <v>7.3</v>
      </c>
      <c r="CU5" s="4">
        <v>7</v>
      </c>
      <c r="CV5" s="6">
        <v>8.6</v>
      </c>
      <c r="CW5" s="4">
        <v>6.3</v>
      </c>
      <c r="CX5" s="4">
        <v>6.45</v>
      </c>
      <c r="CY5" s="4">
        <v>6.5</v>
      </c>
      <c r="CZ5" s="4">
        <v>6.75</v>
      </c>
      <c r="DA5" s="4">
        <v>6.65</v>
      </c>
      <c r="DB5" s="4">
        <v>6.9</v>
      </c>
      <c r="DC5" s="4">
        <v>6.65</v>
      </c>
      <c r="DD5" s="4">
        <v>6.6</v>
      </c>
      <c r="DE5" s="4">
        <v>6.4</v>
      </c>
      <c r="DF5" s="4">
        <v>6.6</v>
      </c>
      <c r="DG5" s="4">
        <v>6.55</v>
      </c>
      <c r="DH5" s="4">
        <v>6.65</v>
      </c>
      <c r="DI5" s="4">
        <v>7.29</v>
      </c>
      <c r="DJ5" s="4">
        <v>7.54</v>
      </c>
      <c r="DK5" s="4">
        <v>7.44</v>
      </c>
      <c r="DL5" s="4">
        <v>7.54</v>
      </c>
      <c r="DM5" s="4">
        <v>7.74</v>
      </c>
      <c r="DN5" s="4">
        <v>7.59</v>
      </c>
      <c r="DO5" s="4">
        <v>7.69</v>
      </c>
      <c r="DP5" s="4">
        <v>7.84</v>
      </c>
      <c r="DQ5" s="4">
        <v>7.34</v>
      </c>
      <c r="DR5" s="4">
        <v>7.79</v>
      </c>
      <c r="DS5" s="4">
        <v>7.44</v>
      </c>
      <c r="DT5" s="4">
        <v>7.84</v>
      </c>
    </row>
    <row r="6" spans="1:124">
      <c r="A6" s="9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</row>
    <row r="37" spans="1:124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</row>
    <row r="38" spans="1:124">
      <c r="A38" s="1" t="s">
        <v>9</v>
      </c>
      <c r="B38" s="3">
        <f>DATE(2006,10,1)</f>
        <v>38991</v>
      </c>
      <c r="C38" s="3">
        <f>DATE(2006,11,1)</f>
        <v>39022</v>
      </c>
      <c r="D38" s="3">
        <f>DATE(2006,12,1)</f>
        <v>39052</v>
      </c>
      <c r="E38" s="3">
        <f>DATE(2007,1,1)</f>
        <v>39083</v>
      </c>
      <c r="F38" s="3">
        <f>DATE(2007,2,1)</f>
        <v>39114</v>
      </c>
      <c r="G38" s="3">
        <f>DATE(2007,3,1)</f>
        <v>39142</v>
      </c>
      <c r="H38" s="3">
        <f>DATE(2007,4,1)</f>
        <v>39173</v>
      </c>
      <c r="I38" s="3">
        <f>DATE(2007,5,1)</f>
        <v>39203</v>
      </c>
      <c r="J38" s="3">
        <f>DATE(2007,6,1)</f>
        <v>39234</v>
      </c>
      <c r="K38" s="3">
        <f>DATE(2007,7,1)</f>
        <v>39264</v>
      </c>
      <c r="L38" s="3">
        <f>DATE(2007,8,1)</f>
        <v>39295</v>
      </c>
      <c r="M38" s="3">
        <f>DATE(2007,9,1)</f>
        <v>39326</v>
      </c>
      <c r="N38" s="3">
        <f>DATE(2007,10,1)</f>
        <v>39356</v>
      </c>
      <c r="O38" s="3">
        <f>DATE(2007,11,1)</f>
        <v>39387</v>
      </c>
      <c r="P38" s="3">
        <f>DATE(2007,12,1)</f>
        <v>39417</v>
      </c>
      <c r="Q38" s="3">
        <f>DATE(2008,1,1)</f>
        <v>39448</v>
      </c>
      <c r="R38" s="3">
        <f>DATE(2008,2,1)</f>
        <v>39479</v>
      </c>
      <c r="S38" s="3">
        <f>DATE(2008,3,1)</f>
        <v>39508</v>
      </c>
      <c r="T38" s="3">
        <f>DATE(2008,4,1)</f>
        <v>39539</v>
      </c>
      <c r="U38" s="3">
        <f>DATE(2008,5,1)</f>
        <v>39569</v>
      </c>
      <c r="V38" s="3">
        <f>DATE(2008,6,1)</f>
        <v>39600</v>
      </c>
      <c r="W38" s="3">
        <f>DATE(2008,7,1)</f>
        <v>39630</v>
      </c>
      <c r="X38" s="3">
        <f>DATE(2008,8,1)</f>
        <v>39661</v>
      </c>
      <c r="Y38" s="3">
        <f>DATE(2008,9,1)</f>
        <v>39692</v>
      </c>
      <c r="Z38" s="3">
        <f>DATE(2008,10,1)</f>
        <v>39722</v>
      </c>
      <c r="AA38" s="3">
        <f>DATE(2008,11,1)</f>
        <v>39753</v>
      </c>
      <c r="AB38" s="3">
        <f>DATE(2008,12,1)</f>
        <v>39783</v>
      </c>
      <c r="AC38" s="3">
        <f>DATE(2009,1,1)</f>
        <v>39814</v>
      </c>
      <c r="AD38" s="3">
        <f>DATE(2009,2,1)</f>
        <v>39845</v>
      </c>
      <c r="AE38" s="3">
        <f>DATE(2009,3,1)</f>
        <v>39873</v>
      </c>
      <c r="AF38" s="3">
        <f>DATE(2009,4,1)</f>
        <v>39904</v>
      </c>
      <c r="AG38" s="3">
        <f>DATE(2009,5,1)</f>
        <v>39934</v>
      </c>
      <c r="AH38" s="3">
        <f>DATE(2009,6,1)</f>
        <v>39965</v>
      </c>
      <c r="AI38" s="3">
        <f>DATE(2009,7,1)</f>
        <v>39995</v>
      </c>
      <c r="AJ38" s="3">
        <f>DATE(2009,8,1)</f>
        <v>40026</v>
      </c>
      <c r="AK38" s="3">
        <f>DATE(2009,9,1)</f>
        <v>40057</v>
      </c>
      <c r="AL38" s="3">
        <f>DATE(2009,10,1)</f>
        <v>40087</v>
      </c>
      <c r="AM38" s="3">
        <f>DATE(2009,11,1)</f>
        <v>40118</v>
      </c>
      <c r="AN38" s="3">
        <f>DATE(2009,12,1)</f>
        <v>40148</v>
      </c>
      <c r="AO38" s="3">
        <f>DATE(2010,1,1)</f>
        <v>40179</v>
      </c>
      <c r="AP38" s="3">
        <f>DATE(2010,2,1)</f>
        <v>40210</v>
      </c>
      <c r="AQ38" s="3">
        <f>DATE(2010,3,1)</f>
        <v>40238</v>
      </c>
      <c r="AR38" s="3">
        <f>DATE(2010,4,1)</f>
        <v>40269</v>
      </c>
      <c r="AS38" s="3">
        <f>DATE(2010,5,1)</f>
        <v>40299</v>
      </c>
      <c r="AT38" s="3">
        <f>DATE(2010,6,1)</f>
        <v>40330</v>
      </c>
      <c r="AU38" s="3">
        <f>DATE(2010,7,1)</f>
        <v>40360</v>
      </c>
      <c r="AV38" s="3">
        <f>DATE(2010,8,1)</f>
        <v>40391</v>
      </c>
      <c r="AW38" s="3">
        <f>DATE(2010,9,1)</f>
        <v>40422</v>
      </c>
      <c r="AX38" s="3">
        <f>DATE(2010,10,1)</f>
        <v>40452</v>
      </c>
      <c r="AY38" s="3">
        <f>DATE(2010,11,1)</f>
        <v>40483</v>
      </c>
      <c r="AZ38" s="3">
        <f>DATE(2010,12,1)</f>
        <v>40513</v>
      </c>
      <c r="BA38" s="3">
        <f>DATE(2011,1,1)</f>
        <v>40544</v>
      </c>
      <c r="BB38" s="3">
        <f>DATE(2011,2,1)</f>
        <v>40575</v>
      </c>
      <c r="BC38" s="3">
        <f>DATE(2011,3,1)</f>
        <v>40603</v>
      </c>
      <c r="BD38" s="3">
        <f>DATE(2011,4,1)</f>
        <v>40634</v>
      </c>
      <c r="BE38" s="3">
        <f>DATE(2011,5,1)</f>
        <v>40664</v>
      </c>
      <c r="BF38" s="3">
        <f>DATE(2011,6,1)</f>
        <v>40695</v>
      </c>
      <c r="BG38" s="3">
        <f>DATE(2011,7,1)</f>
        <v>40725</v>
      </c>
      <c r="BH38" s="3">
        <f>DATE(2011,8,1)</f>
        <v>40756</v>
      </c>
      <c r="BI38" s="3">
        <f>DATE(2011,9,1)</f>
        <v>40787</v>
      </c>
      <c r="BJ38" s="3">
        <f>DATE(2011,10,1)</f>
        <v>40817</v>
      </c>
      <c r="BK38" s="3">
        <f>DATE(2011,11,1)</f>
        <v>40848</v>
      </c>
      <c r="BL38" s="3">
        <f>DATE(2011,12,1)</f>
        <v>40878</v>
      </c>
      <c r="BM38" s="3">
        <f>DATE(2012,1,1)</f>
        <v>40909</v>
      </c>
      <c r="BN38" s="3">
        <f>DATE(2012,2,1)</f>
        <v>40940</v>
      </c>
      <c r="BO38" s="3">
        <f>DATE(2012,3,1)</f>
        <v>40969</v>
      </c>
      <c r="BP38" s="3">
        <f>DATE(2012,4,1)</f>
        <v>41000</v>
      </c>
      <c r="BQ38" s="3">
        <f>DATE(2012,5,1)</f>
        <v>41030</v>
      </c>
      <c r="BR38" s="3">
        <f>DATE(2012,6,1)</f>
        <v>41061</v>
      </c>
      <c r="BS38" s="3">
        <f>DATE(2012,7,1)</f>
        <v>41091</v>
      </c>
      <c r="BT38" s="3">
        <f>DATE(2012,8,1)</f>
        <v>41122</v>
      </c>
      <c r="BU38" s="3">
        <f>DATE(2012,9,1)</f>
        <v>41153</v>
      </c>
      <c r="BV38" s="3">
        <f>DATE(2012,10,1)</f>
        <v>41183</v>
      </c>
      <c r="BW38" s="3">
        <f>DATE(2012,11,1)</f>
        <v>41214</v>
      </c>
      <c r="BX38" s="3">
        <f>DATE(2012,12,1)</f>
        <v>41244</v>
      </c>
      <c r="BY38" s="3">
        <f>DATE(2013,1,1)</f>
        <v>41275</v>
      </c>
      <c r="BZ38" s="3">
        <f>DATE(2013,2,1)</f>
        <v>41306</v>
      </c>
      <c r="CA38" s="3">
        <f>DATE(2013,3,1)</f>
        <v>41334</v>
      </c>
      <c r="CB38" s="3">
        <f>DATE(2013,4,1)</f>
        <v>41365</v>
      </c>
      <c r="CC38" s="3">
        <f>DATE(2013,5,1)</f>
        <v>41395</v>
      </c>
      <c r="CD38" s="3">
        <f>DATE(2013,6,1)</f>
        <v>41426</v>
      </c>
      <c r="CE38" s="3">
        <f>DATE(2013,7,1)</f>
        <v>41456</v>
      </c>
      <c r="CF38" s="3">
        <f>DATE(2013,8,1)</f>
        <v>41487</v>
      </c>
      <c r="CG38" s="3">
        <f>DATE(2013,9,1)</f>
        <v>41518</v>
      </c>
      <c r="CH38" s="3">
        <f>DATE(2013,10,1)</f>
        <v>41548</v>
      </c>
      <c r="CI38" s="3">
        <f>DATE(2013,11,1)</f>
        <v>41579</v>
      </c>
      <c r="CJ38" s="3">
        <f>DATE(2013,12,1)</f>
        <v>41609</v>
      </c>
      <c r="CK38" s="3">
        <f>DATE(2014,1,1)</f>
        <v>41640</v>
      </c>
      <c r="CL38" s="3">
        <f>DATE(2014,2,1)</f>
        <v>41671</v>
      </c>
      <c r="CM38" s="3">
        <f>DATE(2014,3,1)</f>
        <v>41699</v>
      </c>
      <c r="CN38" s="3">
        <f>DATE(2014,4,1)</f>
        <v>41730</v>
      </c>
      <c r="CO38" s="3">
        <f>DATE(2014,5,1)</f>
        <v>41760</v>
      </c>
      <c r="CP38" s="3">
        <f>DATE(2014,6,1)</f>
        <v>41791</v>
      </c>
      <c r="CQ38" s="3">
        <f>DATE(2014,7,1)</f>
        <v>41821</v>
      </c>
      <c r="CR38" s="3">
        <f>DATE(2014,8,1)</f>
        <v>41852</v>
      </c>
      <c r="CS38" s="3">
        <f>DATE(2014,9,1)</f>
        <v>41883</v>
      </c>
      <c r="CT38" s="3">
        <f>DATE(2014,10,1)</f>
        <v>41913</v>
      </c>
      <c r="CU38" s="3">
        <f>DATE(2014,11,1)</f>
        <v>41944</v>
      </c>
      <c r="CV38" s="3">
        <f>DATE(2014,12,1)</f>
        <v>41974</v>
      </c>
      <c r="CW38" s="3">
        <f>DATE(2015,1,1)</f>
        <v>42005</v>
      </c>
      <c r="CX38" s="3">
        <f>DATE(2015,2,1)</f>
        <v>42036</v>
      </c>
      <c r="CY38" s="3">
        <f>DATE(2015,3,1)</f>
        <v>42064</v>
      </c>
      <c r="CZ38" s="3">
        <f>DATE(2015,4,1)</f>
        <v>42095</v>
      </c>
      <c r="DA38" s="3">
        <f>DATE(2015,5,1)</f>
        <v>42125</v>
      </c>
      <c r="DB38" s="3">
        <f>DATE(2015,6,1)</f>
        <v>42156</v>
      </c>
      <c r="DC38" s="3">
        <f>DATE(2015,7,1)</f>
        <v>42186</v>
      </c>
      <c r="DD38" s="3">
        <f>DATE(2015,8,1)</f>
        <v>42217</v>
      </c>
      <c r="DE38" s="3">
        <f>DATE(2015,9,1)</f>
        <v>42248</v>
      </c>
      <c r="DF38" s="3">
        <f>DATE(2015,10,1)</f>
        <v>42278</v>
      </c>
      <c r="DG38" s="3">
        <f>DATE(2015,11,1)</f>
        <v>42309</v>
      </c>
      <c r="DH38" s="3">
        <f>DATE(2015,12,1)</f>
        <v>42339</v>
      </c>
      <c r="DI38" s="3">
        <f>DATE(2016,1,1)</f>
        <v>42370</v>
      </c>
      <c r="DJ38" s="3">
        <f>DATE(2016,2,1)</f>
        <v>42401</v>
      </c>
      <c r="DK38" s="3">
        <f>DATE(2016,3,1)</f>
        <v>42430</v>
      </c>
      <c r="DL38" s="3">
        <f>DATE(2016,4,1)</f>
        <v>42461</v>
      </c>
      <c r="DM38" s="3">
        <f>DATE(2016,5,1)</f>
        <v>42491</v>
      </c>
      <c r="DN38" s="3">
        <f>DATE(2016,6,1)</f>
        <v>42522</v>
      </c>
      <c r="DO38" s="3">
        <f>DATE(2016,7,1)</f>
        <v>42552</v>
      </c>
      <c r="DP38" s="3">
        <f>DATE(2016,8,1)</f>
        <v>42583</v>
      </c>
      <c r="DQ38" s="3">
        <f>DATE(2016,9,1)</f>
        <v>42614</v>
      </c>
      <c r="DR38" s="3">
        <f>DATE(2016,10,1)</f>
        <v>42644</v>
      </c>
      <c r="DS38" s="3">
        <f>DATE(2016,11,1)</f>
        <v>42675</v>
      </c>
      <c r="DT38" s="3">
        <f>DATE(2016,12,1)</f>
        <v>42705</v>
      </c>
    </row>
    <row r="39" spans="1:124">
      <c r="A39" s="1" t="s">
        <v>10</v>
      </c>
      <c r="B39" s="4">
        <v>55.335000000000001</v>
      </c>
      <c r="C39" s="2" t="e">
        <f>NA()</f>
        <v>#N/A</v>
      </c>
      <c r="D39" s="2" t="e">
        <f>NA()</f>
        <v>#N/A</v>
      </c>
      <c r="E39" s="2" t="e">
        <f>NA()</f>
        <v>#N/A</v>
      </c>
      <c r="F39" s="4">
        <v>55.335000000000001</v>
      </c>
      <c r="G39" s="4">
        <v>55.134999999999998</v>
      </c>
      <c r="H39" s="4">
        <v>55.085000000000001</v>
      </c>
      <c r="I39" s="4">
        <v>55.034999999999997</v>
      </c>
      <c r="J39" s="4">
        <v>55.034999999999997</v>
      </c>
      <c r="K39" s="4">
        <v>55.234999999999999</v>
      </c>
      <c r="L39" s="2" t="e">
        <f>NA()</f>
        <v>#N/A</v>
      </c>
      <c r="M39" s="4">
        <v>55.384999999999998</v>
      </c>
      <c r="N39" s="4">
        <v>55.534999999999997</v>
      </c>
      <c r="O39" s="4">
        <v>55.484999999999999</v>
      </c>
      <c r="P39" s="4">
        <v>55.484999999999999</v>
      </c>
      <c r="Q39" s="4">
        <v>55.335000000000001</v>
      </c>
      <c r="R39" s="4">
        <v>55.384999999999998</v>
      </c>
      <c r="S39" s="4">
        <v>55.335000000000001</v>
      </c>
      <c r="T39" s="2" t="e">
        <f>NA()</f>
        <v>#N/A</v>
      </c>
      <c r="U39" s="2" t="e">
        <f>NA()</f>
        <v>#N/A</v>
      </c>
      <c r="V39" s="2" t="e">
        <f>NA()</f>
        <v>#N/A</v>
      </c>
      <c r="W39" s="2" t="e">
        <f>NA()</f>
        <v>#N/A</v>
      </c>
      <c r="X39" s="2" t="e">
        <f>NA()</f>
        <v>#N/A</v>
      </c>
      <c r="Y39" s="2" t="e">
        <f>NA()</f>
        <v>#N/A</v>
      </c>
      <c r="Z39" s="2" t="e">
        <f>NA()</f>
        <v>#N/A</v>
      </c>
      <c r="AA39" s="2" t="e">
        <f>NA()</f>
        <v>#N/A</v>
      </c>
      <c r="AB39" s="2" t="e">
        <f>NA()</f>
        <v>#N/A</v>
      </c>
      <c r="AC39" s="4">
        <v>55.585000000000001</v>
      </c>
      <c r="AD39" s="4">
        <v>55.515000000000001</v>
      </c>
      <c r="AE39" s="4">
        <v>55.604999999999997</v>
      </c>
      <c r="AF39" s="4">
        <v>55.585000000000001</v>
      </c>
      <c r="AG39" s="4">
        <v>56.005000000000003</v>
      </c>
      <c r="AH39" s="4">
        <v>56.115000000000002</v>
      </c>
      <c r="AI39" s="4">
        <v>56.255000000000003</v>
      </c>
      <c r="AJ39" s="4">
        <v>55.755000000000003</v>
      </c>
      <c r="AK39" s="4">
        <v>56.034999999999997</v>
      </c>
      <c r="AL39" s="4">
        <v>55.234999999999999</v>
      </c>
      <c r="AM39" s="2" t="e">
        <f>NA()</f>
        <v>#N/A</v>
      </c>
      <c r="AN39" s="4">
        <v>55.774999999999999</v>
      </c>
      <c r="AO39" s="4">
        <v>55.935000000000002</v>
      </c>
      <c r="AP39" s="4">
        <v>55.335000000000001</v>
      </c>
      <c r="AQ39" s="4">
        <v>55.384999999999998</v>
      </c>
      <c r="AR39" s="4">
        <v>55.435000000000002</v>
      </c>
      <c r="AS39" s="4">
        <v>55.734999999999999</v>
      </c>
      <c r="AT39" s="4">
        <v>55.835000000000001</v>
      </c>
      <c r="AU39" s="4">
        <v>55.835000000000001</v>
      </c>
      <c r="AV39" s="4">
        <v>55.835000000000001</v>
      </c>
      <c r="AW39" s="4">
        <v>55.984999999999999</v>
      </c>
      <c r="AX39" s="4">
        <v>55.835000000000001</v>
      </c>
      <c r="AY39" s="4">
        <v>55.935000000000002</v>
      </c>
      <c r="AZ39" s="4">
        <v>57.234999999999999</v>
      </c>
      <c r="BA39" s="4">
        <v>55.734999999999999</v>
      </c>
      <c r="BB39" s="4">
        <v>55.935000000000002</v>
      </c>
      <c r="BC39" s="2" t="e">
        <f>NA()</f>
        <v>#N/A</v>
      </c>
      <c r="BD39" s="4">
        <v>55.734999999999999</v>
      </c>
      <c r="BE39" s="4">
        <v>55.534999999999997</v>
      </c>
      <c r="BF39" s="4">
        <v>55.935000000000002</v>
      </c>
      <c r="BG39" s="4">
        <v>56.234999999999999</v>
      </c>
      <c r="BH39" s="4">
        <v>56.234999999999999</v>
      </c>
      <c r="BI39" s="4">
        <v>56.435000000000002</v>
      </c>
      <c r="BJ39" s="4">
        <v>55.935000000000002</v>
      </c>
      <c r="BK39" s="4">
        <v>56.134999999999998</v>
      </c>
      <c r="BL39" s="4">
        <v>56.134999999999998</v>
      </c>
      <c r="BM39" s="4">
        <v>55.634999999999998</v>
      </c>
      <c r="BN39" s="4">
        <v>55.984999999999999</v>
      </c>
      <c r="BO39" s="4">
        <v>55.835000000000001</v>
      </c>
      <c r="BP39" s="4">
        <v>55.685000000000002</v>
      </c>
      <c r="BQ39" s="4">
        <v>55.555</v>
      </c>
      <c r="BR39" s="4">
        <v>55.034999999999997</v>
      </c>
      <c r="BS39" s="4">
        <v>55.634999999999998</v>
      </c>
      <c r="BT39" s="4">
        <v>55.134999999999998</v>
      </c>
      <c r="BU39" s="4">
        <v>55.134999999999998</v>
      </c>
      <c r="BV39" s="4">
        <v>55.634999999999998</v>
      </c>
      <c r="BW39" s="4">
        <v>55.634999999999998</v>
      </c>
      <c r="BX39" s="4">
        <v>55.034999999999997</v>
      </c>
      <c r="BY39" s="4">
        <v>55.534999999999997</v>
      </c>
      <c r="BZ39" s="4">
        <v>54.734999999999999</v>
      </c>
      <c r="CA39" s="4">
        <v>55.134999999999998</v>
      </c>
      <c r="CB39" s="4">
        <v>55.534999999999997</v>
      </c>
      <c r="CC39" s="4">
        <v>55.774999999999999</v>
      </c>
      <c r="CD39" s="4">
        <v>55.784999999999997</v>
      </c>
      <c r="CE39" s="4">
        <v>55.534999999999997</v>
      </c>
      <c r="CF39" s="4">
        <v>56.034999999999997</v>
      </c>
      <c r="CG39" s="4">
        <v>55.734999999999999</v>
      </c>
      <c r="CH39" s="4">
        <v>55.835000000000001</v>
      </c>
      <c r="CI39" s="4">
        <v>56.034999999999997</v>
      </c>
      <c r="CJ39" s="4">
        <v>55.984999999999999</v>
      </c>
      <c r="CK39" s="4">
        <v>55.835000000000001</v>
      </c>
      <c r="CL39" s="4">
        <v>55.435000000000002</v>
      </c>
      <c r="CM39" s="4">
        <v>55.435000000000002</v>
      </c>
      <c r="CN39" s="4">
        <v>55.835000000000001</v>
      </c>
      <c r="CO39" s="4">
        <v>55.634999999999998</v>
      </c>
      <c r="CP39" s="4">
        <v>56.085000000000001</v>
      </c>
      <c r="CQ39" s="4">
        <v>56.234999999999999</v>
      </c>
      <c r="CR39" s="4">
        <v>56.335000000000001</v>
      </c>
      <c r="CS39" s="4">
        <v>56.034999999999997</v>
      </c>
      <c r="CT39" s="4">
        <v>55.835000000000001</v>
      </c>
      <c r="CU39" s="4">
        <v>56.134999999999998</v>
      </c>
      <c r="CV39" s="6">
        <v>54.534999999999997</v>
      </c>
      <c r="CW39" s="4">
        <v>56.835000000000001</v>
      </c>
      <c r="CX39" s="4">
        <v>56.685000000000002</v>
      </c>
      <c r="CY39" s="4">
        <v>56.634999999999998</v>
      </c>
      <c r="CZ39" s="4">
        <v>56.384999999999998</v>
      </c>
      <c r="DA39" s="4">
        <v>56.484999999999999</v>
      </c>
      <c r="DB39" s="4">
        <v>56.234999999999999</v>
      </c>
      <c r="DC39" s="4">
        <v>56.484999999999999</v>
      </c>
      <c r="DD39" s="4">
        <v>56.534999999999997</v>
      </c>
      <c r="DE39" s="4">
        <v>56.734999999999999</v>
      </c>
      <c r="DF39" s="4">
        <v>56.534999999999997</v>
      </c>
      <c r="DG39" s="4">
        <v>56.585000000000001</v>
      </c>
      <c r="DH39" s="4">
        <v>56.484999999999999</v>
      </c>
      <c r="DI39" s="4">
        <v>55.844999999999999</v>
      </c>
      <c r="DJ39" s="4">
        <v>55.594999999999999</v>
      </c>
      <c r="DK39" s="4">
        <v>55.695</v>
      </c>
      <c r="DL39" s="4">
        <v>55.594999999999999</v>
      </c>
      <c r="DM39" s="4">
        <v>55.395000000000003</v>
      </c>
      <c r="DN39" s="4">
        <v>55.545000000000002</v>
      </c>
      <c r="DO39" s="4">
        <v>55.445</v>
      </c>
      <c r="DP39" s="4">
        <v>55.295000000000002</v>
      </c>
      <c r="DQ39" s="4">
        <v>55.795000000000002</v>
      </c>
      <c r="DR39" s="4">
        <v>55.344999999999999</v>
      </c>
      <c r="DS39" s="4">
        <v>55.695</v>
      </c>
      <c r="DT39" s="4">
        <v>55.295000000000002</v>
      </c>
    </row>
    <row r="40" spans="1:124">
      <c r="A40" s="9" t="s">
        <v>55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</row>
    <row r="41" spans="1:124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DT41"/>
    <mergeCell ref="A3:DT3"/>
    <mergeCell ref="A6:DT6"/>
    <mergeCell ref="A7:DT7"/>
    <mergeCell ref="A37:DT37"/>
    <mergeCell ref="A40:DT40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S995"/>
  <sheetViews>
    <sheetView workbookViewId="0"/>
  </sheetViews>
  <sheetFormatPr defaultColWidth="9.140625" defaultRowHeight="15"/>
  <cols>
    <col min="1" max="1" width="23.7109375" customWidth="1"/>
    <col min="2" max="2" width="20.28515625" customWidth="1"/>
    <col min="3" max="6" width="9.140625" customWidth="1"/>
    <col min="7" max="7" width="12.42578125" customWidth="1"/>
    <col min="8" max="20" width="9.140625" customWidth="1"/>
  </cols>
  <sheetData>
    <row r="1" spans="1:19">
      <c r="A1" t="s">
        <v>56</v>
      </c>
      <c r="B1" t="s">
        <v>57</v>
      </c>
      <c r="C1" t="s">
        <v>2</v>
      </c>
      <c r="D1" t="s">
        <v>58</v>
      </c>
      <c r="E1" t="s">
        <v>4</v>
      </c>
      <c r="F1" t="s">
        <v>59</v>
      </c>
      <c r="G1" t="s">
        <v>6</v>
      </c>
      <c r="H1" t="s">
        <v>60</v>
      </c>
    </row>
    <row r="3" spans="1:19">
      <c r="A3" s="10" t="s">
        <v>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" t="s">
        <v>9</v>
      </c>
      <c r="B4" s="3">
        <f>DATE(2015,6,1)</f>
        <v>42156</v>
      </c>
      <c r="C4" s="3">
        <f>DATE(2015,7,1)</f>
        <v>42186</v>
      </c>
      <c r="D4" s="3">
        <f>DATE(2015,8,1)</f>
        <v>42217</v>
      </c>
      <c r="E4" s="3">
        <f>DATE(2015,9,1)</f>
        <v>42248</v>
      </c>
      <c r="F4" s="3">
        <f>DATE(2015,10,1)</f>
        <v>42278</v>
      </c>
      <c r="G4" s="3">
        <f>DATE(2015,11,1)</f>
        <v>42309</v>
      </c>
      <c r="H4" s="3">
        <f>DATE(2015,12,1)</f>
        <v>42339</v>
      </c>
      <c r="I4" s="3">
        <f>DATE(2016,1,1)</f>
        <v>42370</v>
      </c>
      <c r="J4" s="3">
        <f>DATE(2016,2,1)</f>
        <v>42401</v>
      </c>
      <c r="K4" s="3">
        <f>DATE(2016,3,1)</f>
        <v>42430</v>
      </c>
      <c r="L4" s="3">
        <f>DATE(2016,4,1)</f>
        <v>42461</v>
      </c>
      <c r="M4" s="3">
        <f>DATE(2016,5,1)</f>
        <v>42491</v>
      </c>
      <c r="N4" s="3">
        <f>DATE(2016,6,1)</f>
        <v>42522</v>
      </c>
      <c r="O4" s="3">
        <f>DATE(2016,7,1)</f>
        <v>42552</v>
      </c>
      <c r="P4" s="3">
        <f>DATE(2016,8,1)</f>
        <v>42583</v>
      </c>
      <c r="Q4" s="3">
        <f>DATE(2016,9,1)</f>
        <v>42614</v>
      </c>
      <c r="R4" s="3">
        <f>DATE(2016,10,1)</f>
        <v>42644</v>
      </c>
      <c r="S4" s="3">
        <f>DATE(2016,11,1)</f>
        <v>42675</v>
      </c>
    </row>
    <row r="5" spans="1:19">
      <c r="A5" s="1" t="s">
        <v>10</v>
      </c>
      <c r="B5" s="4">
        <v>5.71</v>
      </c>
      <c r="C5" s="2" t="e">
        <f>NA()</f>
        <v>#N/A</v>
      </c>
      <c r="D5" s="2" t="e">
        <f>NA()</f>
        <v>#N/A</v>
      </c>
      <c r="E5" s="2" t="e">
        <f>NA()</f>
        <v>#N/A</v>
      </c>
      <c r="F5" s="2" t="e">
        <f>NA()</f>
        <v>#N/A</v>
      </c>
      <c r="G5" s="4">
        <v>5.65</v>
      </c>
      <c r="H5" s="2" t="e">
        <f>NA()</f>
        <v>#N/A</v>
      </c>
      <c r="I5" s="2" t="e">
        <f>NA()</f>
        <v>#N/A</v>
      </c>
      <c r="J5" s="2" t="e">
        <f>NA()</f>
        <v>#N/A</v>
      </c>
      <c r="K5" s="2" t="e">
        <f>NA()</f>
        <v>#N/A</v>
      </c>
      <c r="L5" s="2" t="e">
        <f>NA()</f>
        <v>#N/A</v>
      </c>
      <c r="M5" s="4">
        <v>7.55</v>
      </c>
      <c r="N5" s="2" t="e">
        <f>NA()</f>
        <v>#N/A</v>
      </c>
      <c r="O5" s="2" t="e">
        <f>NA()</f>
        <v>#N/A</v>
      </c>
      <c r="P5" s="2" t="e">
        <f>NA()</f>
        <v>#N/A</v>
      </c>
      <c r="Q5" s="2" t="e">
        <f>NA()</f>
        <v>#N/A</v>
      </c>
      <c r="R5" s="2" t="e">
        <f>NA()</f>
        <v>#N/A</v>
      </c>
      <c r="S5" s="4">
        <v>5.15</v>
      </c>
    </row>
    <row r="6" spans="1:19">
      <c r="A6" s="9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37" spans="1:19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>
      <c r="A38" s="1" t="s">
        <v>9</v>
      </c>
      <c r="B38" s="3">
        <f>DATE(2015,6,1)</f>
        <v>42156</v>
      </c>
      <c r="C38" s="3">
        <f>DATE(2015,7,1)</f>
        <v>42186</v>
      </c>
      <c r="D38" s="3">
        <f>DATE(2015,8,1)</f>
        <v>42217</v>
      </c>
      <c r="E38" s="3">
        <f>DATE(2015,9,1)</f>
        <v>42248</v>
      </c>
      <c r="F38" s="3">
        <f>DATE(2015,10,1)</f>
        <v>42278</v>
      </c>
      <c r="G38" s="3">
        <f>DATE(2015,11,1)</f>
        <v>42309</v>
      </c>
      <c r="H38" s="3">
        <f>DATE(2015,12,1)</f>
        <v>42339</v>
      </c>
      <c r="I38" s="3">
        <f>DATE(2016,1,1)</f>
        <v>42370</v>
      </c>
      <c r="J38" s="3">
        <f>DATE(2016,2,1)</f>
        <v>42401</v>
      </c>
      <c r="K38" s="3">
        <f>DATE(2016,3,1)</f>
        <v>42430</v>
      </c>
      <c r="L38" s="3">
        <f>DATE(2016,4,1)</f>
        <v>42461</v>
      </c>
      <c r="M38" s="3">
        <f>DATE(2016,5,1)</f>
        <v>42491</v>
      </c>
      <c r="N38" s="3">
        <f>DATE(2016,6,1)</f>
        <v>42522</v>
      </c>
      <c r="O38" s="3">
        <f>DATE(2016,7,1)</f>
        <v>42552</v>
      </c>
      <c r="P38" s="3">
        <f>DATE(2016,8,1)</f>
        <v>42583</v>
      </c>
      <c r="Q38" s="3">
        <f>DATE(2016,9,1)</f>
        <v>42614</v>
      </c>
      <c r="R38" s="3">
        <f>DATE(2016,10,1)</f>
        <v>42644</v>
      </c>
      <c r="S38" s="3">
        <f>DATE(2016,11,1)</f>
        <v>42675</v>
      </c>
    </row>
    <row r="39" spans="1:19">
      <c r="A39" s="1" t="s">
        <v>10</v>
      </c>
      <c r="B39" s="4">
        <v>69.412999999999997</v>
      </c>
      <c r="C39" s="2" t="e">
        <f>NA()</f>
        <v>#N/A</v>
      </c>
      <c r="D39" s="2" t="e">
        <f>NA()</f>
        <v>#N/A</v>
      </c>
      <c r="E39" s="2" t="e">
        <f>NA()</f>
        <v>#N/A</v>
      </c>
      <c r="F39" s="2" t="e">
        <f>NA()</f>
        <v>#N/A</v>
      </c>
      <c r="G39" s="4">
        <v>69.472999999999999</v>
      </c>
      <c r="H39" s="2" t="e">
        <f>NA()</f>
        <v>#N/A</v>
      </c>
      <c r="I39" s="2" t="e">
        <f>NA()</f>
        <v>#N/A</v>
      </c>
      <c r="J39" s="2" t="e">
        <f>NA()</f>
        <v>#N/A</v>
      </c>
      <c r="K39" s="2" t="e">
        <f>NA()</f>
        <v>#N/A</v>
      </c>
      <c r="L39" s="2" t="e">
        <f>NA()</f>
        <v>#N/A</v>
      </c>
      <c r="M39" s="4">
        <v>67.572999999999993</v>
      </c>
      <c r="N39" s="2" t="e">
        <f>NA()</f>
        <v>#N/A</v>
      </c>
      <c r="O39" s="2" t="e">
        <f>NA()</f>
        <v>#N/A</v>
      </c>
      <c r="P39" s="2" t="e">
        <f>NA()</f>
        <v>#N/A</v>
      </c>
      <c r="Q39" s="2" t="e">
        <f>NA()</f>
        <v>#N/A</v>
      </c>
      <c r="R39" s="2" t="e">
        <f>NA()</f>
        <v>#N/A</v>
      </c>
      <c r="S39" s="4">
        <v>69.972999999999999</v>
      </c>
    </row>
    <row r="40" spans="1:19">
      <c r="A40" s="9" t="s">
        <v>28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S41"/>
    <mergeCell ref="A3:S3"/>
    <mergeCell ref="A6:S6"/>
    <mergeCell ref="A7:S7"/>
    <mergeCell ref="A37:S37"/>
    <mergeCell ref="A40:S40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W995"/>
  <sheetViews>
    <sheetView workbookViewId="0"/>
  </sheetViews>
  <sheetFormatPr defaultColWidth="9.140625" defaultRowHeight="15"/>
  <cols>
    <col min="1" max="1" width="28.85546875" customWidth="1"/>
    <col min="2" max="2" width="20.85546875" customWidth="1"/>
    <col min="3" max="6" width="9.140625" customWidth="1"/>
    <col min="7" max="7" width="12.42578125" customWidth="1"/>
    <col min="8" max="206" width="9.140625" customWidth="1"/>
  </cols>
  <sheetData>
    <row r="1" spans="1:205">
      <c r="A1" t="s">
        <v>62</v>
      </c>
      <c r="B1" t="s">
        <v>63</v>
      </c>
      <c r="C1" t="s">
        <v>2</v>
      </c>
      <c r="D1" t="s">
        <v>64</v>
      </c>
      <c r="E1" t="s">
        <v>4</v>
      </c>
      <c r="F1" t="s">
        <v>65</v>
      </c>
      <c r="G1" t="s">
        <v>6</v>
      </c>
      <c r="H1" t="s">
        <v>66</v>
      </c>
    </row>
    <row r="3" spans="1:205">
      <c r="A3" s="10" t="s">
        <v>67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</row>
    <row r="4" spans="1:205">
      <c r="A4" s="1" t="s">
        <v>9</v>
      </c>
      <c r="B4" s="3">
        <f>DATE(2000,1,1)</f>
        <v>36526</v>
      </c>
      <c r="C4" s="3">
        <f>DATE(2000,2,1)</f>
        <v>36557</v>
      </c>
      <c r="D4" s="3">
        <f>DATE(2000,3,1)</f>
        <v>36586</v>
      </c>
      <c r="E4" s="3">
        <f>DATE(2000,4,1)</f>
        <v>36617</v>
      </c>
      <c r="F4" s="3">
        <f>DATE(2000,5,1)</f>
        <v>36647</v>
      </c>
      <c r="G4" s="3">
        <f>DATE(2000,6,1)</f>
        <v>36678</v>
      </c>
      <c r="H4" s="3">
        <f>DATE(2000,7,1)</f>
        <v>36708</v>
      </c>
      <c r="I4" s="3">
        <f>DATE(2000,8,1)</f>
        <v>36739</v>
      </c>
      <c r="J4" s="3">
        <f>DATE(2000,9,1)</f>
        <v>36770</v>
      </c>
      <c r="K4" s="3">
        <f>DATE(2000,10,1)</f>
        <v>36800</v>
      </c>
      <c r="L4" s="3">
        <f>DATE(2000,11,1)</f>
        <v>36831</v>
      </c>
      <c r="M4" s="3">
        <f>DATE(2000,12,1)</f>
        <v>36861</v>
      </c>
      <c r="N4" s="3">
        <f>DATE(2001,1,1)</f>
        <v>36892</v>
      </c>
      <c r="O4" s="3">
        <f>DATE(2001,2,1)</f>
        <v>36923</v>
      </c>
      <c r="P4" s="3">
        <f>DATE(2001,3,1)</f>
        <v>36951</v>
      </c>
      <c r="Q4" s="3">
        <f>DATE(2001,4,1)</f>
        <v>36982</v>
      </c>
      <c r="R4" s="3">
        <f>DATE(2001,5,1)</f>
        <v>37012</v>
      </c>
      <c r="S4" s="3">
        <f>DATE(2001,6,1)</f>
        <v>37043</v>
      </c>
      <c r="T4" s="3">
        <f>DATE(2001,7,1)</f>
        <v>37073</v>
      </c>
      <c r="U4" s="3">
        <f>DATE(2001,8,1)</f>
        <v>37104</v>
      </c>
      <c r="V4" s="3">
        <f>DATE(2001,9,1)</f>
        <v>37135</v>
      </c>
      <c r="W4" s="3">
        <f>DATE(2001,10,1)</f>
        <v>37165</v>
      </c>
      <c r="X4" s="3">
        <f>DATE(2001,11,1)</f>
        <v>37196</v>
      </c>
      <c r="Y4" s="3">
        <f>DATE(2001,12,1)</f>
        <v>37226</v>
      </c>
      <c r="Z4" s="3">
        <f>DATE(2002,1,1)</f>
        <v>37257</v>
      </c>
      <c r="AA4" s="3">
        <f>DATE(2002,2,1)</f>
        <v>37288</v>
      </c>
      <c r="AB4" s="3">
        <f>DATE(2002,3,1)</f>
        <v>37316</v>
      </c>
      <c r="AC4" s="3">
        <f>DATE(2002,4,1)</f>
        <v>37347</v>
      </c>
      <c r="AD4" s="3">
        <f>DATE(2002,5,1)</f>
        <v>37377</v>
      </c>
      <c r="AE4" s="3">
        <f>DATE(2002,6,1)</f>
        <v>37408</v>
      </c>
      <c r="AF4" s="3">
        <f>DATE(2002,7,1)</f>
        <v>37438</v>
      </c>
      <c r="AG4" s="3">
        <f>DATE(2002,8,1)</f>
        <v>37469</v>
      </c>
      <c r="AH4" s="3">
        <f>DATE(2002,9,1)</f>
        <v>37500</v>
      </c>
      <c r="AI4" s="3">
        <f>DATE(2002,10,1)</f>
        <v>37530</v>
      </c>
      <c r="AJ4" s="3">
        <f>DATE(2002,11,1)</f>
        <v>37561</v>
      </c>
      <c r="AK4" s="3">
        <f>DATE(2002,12,1)</f>
        <v>37591</v>
      </c>
      <c r="AL4" s="3">
        <f>DATE(2003,1,1)</f>
        <v>37622</v>
      </c>
      <c r="AM4" s="3">
        <f>DATE(2003,2,1)</f>
        <v>37653</v>
      </c>
      <c r="AN4" s="3">
        <f>DATE(2003,3,1)</f>
        <v>37681</v>
      </c>
      <c r="AO4" s="3">
        <f>DATE(2003,4,1)</f>
        <v>37712</v>
      </c>
      <c r="AP4" s="3">
        <f>DATE(2003,5,1)</f>
        <v>37742</v>
      </c>
      <c r="AQ4" s="3">
        <f>DATE(2003,6,1)</f>
        <v>37773</v>
      </c>
      <c r="AR4" s="3">
        <f>DATE(2003,7,1)</f>
        <v>37803</v>
      </c>
      <c r="AS4" s="3">
        <f>DATE(2003,8,1)</f>
        <v>37834</v>
      </c>
      <c r="AT4" s="3">
        <f>DATE(2003,9,1)</f>
        <v>37865</v>
      </c>
      <c r="AU4" s="3">
        <f>DATE(2003,10,1)</f>
        <v>37895</v>
      </c>
      <c r="AV4" s="3">
        <f>DATE(2003,11,1)</f>
        <v>37926</v>
      </c>
      <c r="AW4" s="3">
        <f>DATE(2003,12,1)</f>
        <v>37956</v>
      </c>
      <c r="AX4" s="3">
        <f>DATE(2004,1,1)</f>
        <v>37987</v>
      </c>
      <c r="AY4" s="3">
        <f>DATE(2004,2,1)</f>
        <v>38018</v>
      </c>
      <c r="AZ4" s="3">
        <f>DATE(2004,3,1)</f>
        <v>38047</v>
      </c>
      <c r="BA4" s="3">
        <f>DATE(2004,4,1)</f>
        <v>38078</v>
      </c>
      <c r="BB4" s="3">
        <f>DATE(2004,5,1)</f>
        <v>38108</v>
      </c>
      <c r="BC4" s="3">
        <f>DATE(2004,6,1)</f>
        <v>38139</v>
      </c>
      <c r="BD4" s="3">
        <f>DATE(2004,7,1)</f>
        <v>38169</v>
      </c>
      <c r="BE4" s="3">
        <f>DATE(2004,8,1)</f>
        <v>38200</v>
      </c>
      <c r="BF4" s="3">
        <f>DATE(2004,9,1)</f>
        <v>38231</v>
      </c>
      <c r="BG4" s="3">
        <f>DATE(2004,10,1)</f>
        <v>38261</v>
      </c>
      <c r="BH4" s="3">
        <f>DATE(2004,11,1)</f>
        <v>38292</v>
      </c>
      <c r="BI4" s="3">
        <f>DATE(2004,12,1)</f>
        <v>38322</v>
      </c>
      <c r="BJ4" s="3">
        <f>DATE(2005,1,1)</f>
        <v>38353</v>
      </c>
      <c r="BK4" s="3">
        <f>DATE(2005,2,1)</f>
        <v>38384</v>
      </c>
      <c r="BL4" s="3">
        <f>DATE(2005,3,1)</f>
        <v>38412</v>
      </c>
      <c r="BM4" s="3">
        <f>DATE(2005,4,1)</f>
        <v>38443</v>
      </c>
      <c r="BN4" s="3">
        <f>DATE(2005,5,1)</f>
        <v>38473</v>
      </c>
      <c r="BO4" s="3">
        <f>DATE(2005,6,1)</f>
        <v>38504</v>
      </c>
      <c r="BP4" s="3">
        <f>DATE(2005,7,1)</f>
        <v>38534</v>
      </c>
      <c r="BQ4" s="3">
        <f>DATE(2005,8,1)</f>
        <v>38565</v>
      </c>
      <c r="BR4" s="3">
        <f>DATE(2005,9,1)</f>
        <v>38596</v>
      </c>
      <c r="BS4" s="3">
        <f>DATE(2005,10,1)</f>
        <v>38626</v>
      </c>
      <c r="BT4" s="3">
        <f>DATE(2005,11,1)</f>
        <v>38657</v>
      </c>
      <c r="BU4" s="3">
        <f>DATE(2005,12,1)</f>
        <v>38687</v>
      </c>
      <c r="BV4" s="3">
        <f>DATE(2006,1,1)</f>
        <v>38718</v>
      </c>
      <c r="BW4" s="3">
        <f>DATE(2006,2,1)</f>
        <v>38749</v>
      </c>
      <c r="BX4" s="3">
        <f>DATE(2006,3,1)</f>
        <v>38777</v>
      </c>
      <c r="BY4" s="3">
        <f>DATE(2006,4,1)</f>
        <v>38808</v>
      </c>
      <c r="BZ4" s="3">
        <f>DATE(2006,5,1)</f>
        <v>38838</v>
      </c>
      <c r="CA4" s="3">
        <f>DATE(2006,6,1)</f>
        <v>38869</v>
      </c>
      <c r="CB4" s="3">
        <f>DATE(2006,7,1)</f>
        <v>38899</v>
      </c>
      <c r="CC4" s="3">
        <f>DATE(2006,8,1)</f>
        <v>38930</v>
      </c>
      <c r="CD4" s="3">
        <f>DATE(2006,9,1)</f>
        <v>38961</v>
      </c>
      <c r="CE4" s="3">
        <f>DATE(2006,10,1)</f>
        <v>38991</v>
      </c>
      <c r="CF4" s="3">
        <f>DATE(2006,11,1)</f>
        <v>39022</v>
      </c>
      <c r="CG4" s="3">
        <f>DATE(2006,12,1)</f>
        <v>39052</v>
      </c>
      <c r="CH4" s="3">
        <f>DATE(2007,1,1)</f>
        <v>39083</v>
      </c>
      <c r="CI4" s="3">
        <f>DATE(2007,2,1)</f>
        <v>39114</v>
      </c>
      <c r="CJ4" s="3">
        <f>DATE(2007,3,1)</f>
        <v>39142</v>
      </c>
      <c r="CK4" s="3">
        <f>DATE(2007,4,1)</f>
        <v>39173</v>
      </c>
      <c r="CL4" s="3">
        <f>DATE(2007,5,1)</f>
        <v>39203</v>
      </c>
      <c r="CM4" s="3">
        <f>DATE(2007,6,1)</f>
        <v>39234</v>
      </c>
      <c r="CN4" s="3">
        <f>DATE(2007,7,1)</f>
        <v>39264</v>
      </c>
      <c r="CO4" s="3">
        <f>DATE(2007,8,1)</f>
        <v>39295</v>
      </c>
      <c r="CP4" s="3">
        <f>DATE(2007,9,1)</f>
        <v>39326</v>
      </c>
      <c r="CQ4" s="3">
        <f>DATE(2007,10,1)</f>
        <v>39356</v>
      </c>
      <c r="CR4" s="3">
        <f>DATE(2007,11,1)</f>
        <v>39387</v>
      </c>
      <c r="CS4" s="3">
        <f>DATE(2007,12,1)</f>
        <v>39417</v>
      </c>
      <c r="CT4" s="3">
        <f>DATE(2008,1,1)</f>
        <v>39448</v>
      </c>
      <c r="CU4" s="3">
        <f>DATE(2008,2,1)</f>
        <v>39479</v>
      </c>
      <c r="CV4" s="3">
        <f>DATE(2008,3,1)</f>
        <v>39508</v>
      </c>
      <c r="CW4" s="3">
        <f>DATE(2008,4,1)</f>
        <v>39539</v>
      </c>
      <c r="CX4" s="3">
        <f>DATE(2008,5,1)</f>
        <v>39569</v>
      </c>
      <c r="CY4" s="3">
        <f>DATE(2008,6,1)</f>
        <v>39600</v>
      </c>
      <c r="CZ4" s="3">
        <f>DATE(2008,7,1)</f>
        <v>39630</v>
      </c>
      <c r="DA4" s="3">
        <f>DATE(2008,8,1)</f>
        <v>39661</v>
      </c>
      <c r="DB4" s="3">
        <f>DATE(2008,9,1)</f>
        <v>39692</v>
      </c>
      <c r="DC4" s="3">
        <f>DATE(2008,10,1)</f>
        <v>39722</v>
      </c>
      <c r="DD4" s="3">
        <f>DATE(2008,11,1)</f>
        <v>39753</v>
      </c>
      <c r="DE4" s="3">
        <f>DATE(2008,12,1)</f>
        <v>39783</v>
      </c>
      <c r="DF4" s="3">
        <f>DATE(2009,1,1)</f>
        <v>39814</v>
      </c>
      <c r="DG4" s="3">
        <f>DATE(2009,2,1)</f>
        <v>39845</v>
      </c>
      <c r="DH4" s="3">
        <f>DATE(2009,3,1)</f>
        <v>39873</v>
      </c>
      <c r="DI4" s="3">
        <f>DATE(2009,4,1)</f>
        <v>39904</v>
      </c>
      <c r="DJ4" s="3">
        <f>DATE(2009,5,1)</f>
        <v>39934</v>
      </c>
      <c r="DK4" s="3">
        <f>DATE(2009,6,1)</f>
        <v>39965</v>
      </c>
      <c r="DL4" s="3">
        <f>DATE(2009,7,1)</f>
        <v>39995</v>
      </c>
      <c r="DM4" s="3">
        <f>DATE(2009,8,1)</f>
        <v>40026</v>
      </c>
      <c r="DN4" s="3">
        <f>DATE(2009,9,1)</f>
        <v>40057</v>
      </c>
      <c r="DO4" s="3">
        <f>DATE(2009,10,1)</f>
        <v>40087</v>
      </c>
      <c r="DP4" s="3">
        <f>DATE(2009,11,1)</f>
        <v>40118</v>
      </c>
      <c r="DQ4" s="3">
        <f>DATE(2009,12,1)</f>
        <v>40148</v>
      </c>
      <c r="DR4" s="3">
        <f>DATE(2010,1,1)</f>
        <v>40179</v>
      </c>
      <c r="DS4" s="3">
        <f>DATE(2010,2,1)</f>
        <v>40210</v>
      </c>
      <c r="DT4" s="3">
        <f>DATE(2010,3,1)</f>
        <v>40238</v>
      </c>
      <c r="DU4" s="3">
        <f>DATE(2010,4,1)</f>
        <v>40269</v>
      </c>
      <c r="DV4" s="3">
        <f>DATE(2010,5,1)</f>
        <v>40299</v>
      </c>
      <c r="DW4" s="3">
        <f>DATE(2010,6,1)</f>
        <v>40330</v>
      </c>
      <c r="DX4" s="3">
        <f>DATE(2010,7,1)</f>
        <v>40360</v>
      </c>
      <c r="DY4" s="3">
        <f>DATE(2010,8,1)</f>
        <v>40391</v>
      </c>
      <c r="DZ4" s="3">
        <f>DATE(2010,9,1)</f>
        <v>40422</v>
      </c>
      <c r="EA4" s="3">
        <f>DATE(2010,10,1)</f>
        <v>40452</v>
      </c>
      <c r="EB4" s="3">
        <f>DATE(2010,11,1)</f>
        <v>40483</v>
      </c>
      <c r="EC4" s="3">
        <f>DATE(2010,12,1)</f>
        <v>40513</v>
      </c>
      <c r="ED4" s="3">
        <f>DATE(2011,1,1)</f>
        <v>40544</v>
      </c>
      <c r="EE4" s="3">
        <f>DATE(2011,2,1)</f>
        <v>40575</v>
      </c>
      <c r="EF4" s="3">
        <f>DATE(2011,3,1)</f>
        <v>40603</v>
      </c>
      <c r="EG4" s="3">
        <f>DATE(2011,4,1)</f>
        <v>40634</v>
      </c>
      <c r="EH4" s="3">
        <f>DATE(2011,5,1)</f>
        <v>40664</v>
      </c>
      <c r="EI4" s="3">
        <f>DATE(2011,6,1)</f>
        <v>40695</v>
      </c>
      <c r="EJ4" s="3">
        <f>DATE(2011,7,1)</f>
        <v>40725</v>
      </c>
      <c r="EK4" s="3">
        <f>DATE(2011,8,1)</f>
        <v>40756</v>
      </c>
      <c r="EL4" s="3">
        <f>DATE(2011,9,1)</f>
        <v>40787</v>
      </c>
      <c r="EM4" s="3">
        <f>DATE(2011,10,1)</f>
        <v>40817</v>
      </c>
      <c r="EN4" s="3">
        <f>DATE(2011,11,1)</f>
        <v>40848</v>
      </c>
      <c r="EO4" s="3">
        <f>DATE(2011,12,1)</f>
        <v>40878</v>
      </c>
      <c r="EP4" s="3">
        <f>DATE(2012,1,1)</f>
        <v>40909</v>
      </c>
      <c r="EQ4" s="3">
        <f>DATE(2012,2,1)</f>
        <v>40940</v>
      </c>
      <c r="ER4" s="3">
        <f>DATE(2012,3,1)</f>
        <v>40969</v>
      </c>
      <c r="ES4" s="3">
        <f>DATE(2012,4,1)</f>
        <v>41000</v>
      </c>
      <c r="ET4" s="3">
        <f>DATE(2012,5,1)</f>
        <v>41030</v>
      </c>
      <c r="EU4" s="3">
        <f>DATE(2012,6,1)</f>
        <v>41061</v>
      </c>
      <c r="EV4" s="3">
        <f>DATE(2012,7,1)</f>
        <v>41091</v>
      </c>
      <c r="EW4" s="3">
        <f>DATE(2012,8,1)</f>
        <v>41122</v>
      </c>
      <c r="EX4" s="3">
        <f>DATE(2012,9,1)</f>
        <v>41153</v>
      </c>
      <c r="EY4" s="3">
        <f>DATE(2012,10,1)</f>
        <v>41183</v>
      </c>
      <c r="EZ4" s="3">
        <f>DATE(2012,11,1)</f>
        <v>41214</v>
      </c>
      <c r="FA4" s="3">
        <f>DATE(2012,12,1)</f>
        <v>41244</v>
      </c>
      <c r="FB4" s="3">
        <f>DATE(2013,1,1)</f>
        <v>41275</v>
      </c>
      <c r="FC4" s="3">
        <f>DATE(2013,2,1)</f>
        <v>41306</v>
      </c>
      <c r="FD4" s="3">
        <f>DATE(2013,3,1)</f>
        <v>41334</v>
      </c>
      <c r="FE4" s="3">
        <f>DATE(2013,4,1)</f>
        <v>41365</v>
      </c>
      <c r="FF4" s="3">
        <f>DATE(2013,5,1)</f>
        <v>41395</v>
      </c>
      <c r="FG4" s="3">
        <f>DATE(2013,6,1)</f>
        <v>41426</v>
      </c>
      <c r="FH4" s="3">
        <f>DATE(2013,7,1)</f>
        <v>41456</v>
      </c>
      <c r="FI4" s="3">
        <f>DATE(2013,8,1)</f>
        <v>41487</v>
      </c>
      <c r="FJ4" s="3">
        <f>DATE(2013,9,1)</f>
        <v>41518</v>
      </c>
      <c r="FK4" s="3">
        <f>DATE(2013,10,1)</f>
        <v>41548</v>
      </c>
      <c r="FL4" s="3">
        <f>DATE(2013,11,1)</f>
        <v>41579</v>
      </c>
      <c r="FM4" s="3">
        <f>DATE(2013,12,1)</f>
        <v>41609</v>
      </c>
      <c r="FN4" s="3">
        <f>DATE(2014,1,1)</f>
        <v>41640</v>
      </c>
      <c r="FO4" s="3">
        <f>DATE(2014,2,1)</f>
        <v>41671</v>
      </c>
      <c r="FP4" s="3">
        <f>DATE(2014,3,1)</f>
        <v>41699</v>
      </c>
      <c r="FQ4" s="3">
        <f>DATE(2014,4,1)</f>
        <v>41730</v>
      </c>
      <c r="FR4" s="3">
        <f>DATE(2014,5,1)</f>
        <v>41760</v>
      </c>
      <c r="FS4" s="3">
        <f>DATE(2014,6,1)</f>
        <v>41791</v>
      </c>
      <c r="FT4" s="3">
        <f>DATE(2014,7,1)</f>
        <v>41821</v>
      </c>
      <c r="FU4" s="3">
        <f>DATE(2014,8,1)</f>
        <v>41852</v>
      </c>
      <c r="FV4" s="3">
        <f>DATE(2014,9,1)</f>
        <v>41883</v>
      </c>
      <c r="FW4" s="3">
        <f>DATE(2014,10,1)</f>
        <v>41913</v>
      </c>
      <c r="FX4" s="3">
        <f>DATE(2014,11,1)</f>
        <v>41944</v>
      </c>
      <c r="FY4" s="3">
        <f>DATE(2014,12,1)</f>
        <v>41974</v>
      </c>
      <c r="FZ4" s="3">
        <f>DATE(2015,1,1)</f>
        <v>42005</v>
      </c>
      <c r="GA4" s="3">
        <f>DATE(2015,2,1)</f>
        <v>42036</v>
      </c>
      <c r="GB4" s="3">
        <f>DATE(2015,3,1)</f>
        <v>42064</v>
      </c>
      <c r="GC4" s="3">
        <f>DATE(2015,4,1)</f>
        <v>42095</v>
      </c>
      <c r="GD4" s="3">
        <f>DATE(2015,5,1)</f>
        <v>42125</v>
      </c>
      <c r="GE4" s="3">
        <f>DATE(2015,6,1)</f>
        <v>42156</v>
      </c>
      <c r="GF4" s="3">
        <f>DATE(2015,7,1)</f>
        <v>42186</v>
      </c>
      <c r="GG4" s="3">
        <f>DATE(2015,8,1)</f>
        <v>42217</v>
      </c>
      <c r="GH4" s="3">
        <f>DATE(2015,9,1)</f>
        <v>42248</v>
      </c>
      <c r="GI4" s="3">
        <f>DATE(2015,10,1)</f>
        <v>42278</v>
      </c>
      <c r="GJ4" s="3">
        <f>DATE(2015,11,1)</f>
        <v>42309</v>
      </c>
      <c r="GK4" s="3">
        <f>DATE(2015,12,1)</f>
        <v>42339</v>
      </c>
      <c r="GL4" s="3">
        <f>DATE(2016,1,1)</f>
        <v>42370</v>
      </c>
      <c r="GM4" s="3">
        <f>DATE(2016,2,1)</f>
        <v>42401</v>
      </c>
      <c r="GN4" s="3">
        <f>DATE(2016,3,1)</f>
        <v>42430</v>
      </c>
      <c r="GO4" s="3">
        <f>DATE(2016,4,1)</f>
        <v>42461</v>
      </c>
      <c r="GP4" s="3">
        <f>DATE(2016,5,1)</f>
        <v>42491</v>
      </c>
      <c r="GQ4" s="3">
        <f>DATE(2016,6,1)</f>
        <v>42522</v>
      </c>
      <c r="GR4" s="3">
        <f>DATE(2016,7,1)</f>
        <v>42552</v>
      </c>
      <c r="GS4" s="3">
        <f>DATE(2016,8,1)</f>
        <v>42583</v>
      </c>
      <c r="GT4" s="3">
        <f>DATE(2016,9,1)</f>
        <v>42614</v>
      </c>
      <c r="GU4" s="3">
        <f>DATE(2016,10,1)</f>
        <v>42644</v>
      </c>
      <c r="GV4" s="3">
        <f>DATE(2016,11,1)</f>
        <v>42675</v>
      </c>
      <c r="GW4" s="3">
        <f>DATE(2016,12,1)</f>
        <v>42705</v>
      </c>
    </row>
    <row r="5" spans="1:205">
      <c r="A5" s="1" t="s">
        <v>10</v>
      </c>
      <c r="B5" s="4">
        <v>5.4</v>
      </c>
      <c r="C5" s="4">
        <v>5.7</v>
      </c>
      <c r="D5" s="4">
        <v>5.95</v>
      </c>
      <c r="E5" s="2" t="e">
        <f>NA()</f>
        <v>#N/A</v>
      </c>
      <c r="F5" s="4">
        <v>6</v>
      </c>
      <c r="G5" s="4">
        <v>5.9</v>
      </c>
      <c r="H5" s="2" t="e">
        <f>NA()</f>
        <v>#N/A</v>
      </c>
      <c r="I5" s="4">
        <v>4.7</v>
      </c>
      <c r="J5" s="4">
        <v>4.9000000000000004</v>
      </c>
      <c r="K5" s="4">
        <v>4.9000000000000004</v>
      </c>
      <c r="L5" s="2" t="e">
        <f>NA()</f>
        <v>#N/A</v>
      </c>
      <c r="M5" s="4">
        <v>5.5</v>
      </c>
      <c r="N5" s="4">
        <v>5.7</v>
      </c>
      <c r="O5" s="4">
        <v>5.7</v>
      </c>
      <c r="P5" s="4">
        <v>5.8</v>
      </c>
      <c r="Q5" s="4">
        <v>5.8</v>
      </c>
      <c r="R5" s="4">
        <v>5.8</v>
      </c>
      <c r="S5" s="4">
        <v>5.5</v>
      </c>
      <c r="T5" s="4">
        <v>4.8</v>
      </c>
      <c r="U5" s="2" t="e">
        <f>NA()</f>
        <v>#N/A</v>
      </c>
      <c r="V5" s="4">
        <v>5.0999999999999996</v>
      </c>
      <c r="W5" s="2" t="e">
        <f>NA()</f>
        <v>#N/A</v>
      </c>
      <c r="X5" s="2" t="e">
        <f>NA()</f>
        <v>#N/A</v>
      </c>
      <c r="Y5" s="2" t="e">
        <f>NA()</f>
        <v>#N/A</v>
      </c>
      <c r="Z5" s="4">
        <v>5.5</v>
      </c>
      <c r="AA5" s="4">
        <v>5.7</v>
      </c>
      <c r="AB5" s="4">
        <v>5.7</v>
      </c>
      <c r="AC5" s="2" t="e">
        <f>NA()</f>
        <v>#N/A</v>
      </c>
      <c r="AD5" s="2" t="e">
        <f>NA()</f>
        <v>#N/A</v>
      </c>
      <c r="AE5" s="2" t="e">
        <f>NA()</f>
        <v>#N/A</v>
      </c>
      <c r="AF5" s="2" t="e">
        <f>NA()</f>
        <v>#N/A</v>
      </c>
      <c r="AG5" s="4">
        <v>5</v>
      </c>
      <c r="AH5" s="4">
        <v>4.8</v>
      </c>
      <c r="AI5" s="4">
        <v>5.0999999999999996</v>
      </c>
      <c r="AJ5" s="4">
        <v>5</v>
      </c>
      <c r="AK5" s="4">
        <v>4.9000000000000004</v>
      </c>
      <c r="AL5" s="4">
        <v>5</v>
      </c>
      <c r="AM5" s="4">
        <v>5.3</v>
      </c>
      <c r="AN5" s="4">
        <v>5.5</v>
      </c>
      <c r="AO5" s="4">
        <v>5.5</v>
      </c>
      <c r="AP5" s="4">
        <v>5.8</v>
      </c>
      <c r="AQ5" s="4">
        <v>5.8</v>
      </c>
      <c r="AR5" s="2" t="e">
        <f>NA()</f>
        <v>#N/A</v>
      </c>
      <c r="AS5" s="4">
        <v>5.5</v>
      </c>
      <c r="AT5" s="4">
        <v>5.0999999999999996</v>
      </c>
      <c r="AU5" s="4">
        <v>5.4</v>
      </c>
      <c r="AV5" s="4">
        <v>5.6</v>
      </c>
      <c r="AW5" s="4">
        <v>5.3</v>
      </c>
      <c r="AX5" s="2" t="e">
        <f>NA()</f>
        <v>#N/A</v>
      </c>
      <c r="AY5" s="4">
        <v>5.2</v>
      </c>
      <c r="AZ5" s="4">
        <v>5.9</v>
      </c>
      <c r="BA5" s="2" t="e">
        <f>NA()</f>
        <v>#N/A</v>
      </c>
      <c r="BB5" s="2" t="e">
        <f>NA()</f>
        <v>#N/A</v>
      </c>
      <c r="BC5" s="4">
        <v>5.6</v>
      </c>
      <c r="BD5" s="4">
        <v>5.3</v>
      </c>
      <c r="BE5" s="2" t="e">
        <f>NA()</f>
        <v>#N/A</v>
      </c>
      <c r="BF5" s="4">
        <v>5</v>
      </c>
      <c r="BG5" s="4">
        <v>5.2</v>
      </c>
      <c r="BH5" s="4">
        <v>5.4</v>
      </c>
      <c r="BI5" s="4">
        <v>5.6</v>
      </c>
      <c r="BJ5" s="4">
        <v>5.5</v>
      </c>
      <c r="BK5" s="4">
        <v>5.7</v>
      </c>
      <c r="BL5" s="4">
        <v>6.1</v>
      </c>
      <c r="BM5" s="2" t="e">
        <f>NA()</f>
        <v>#N/A</v>
      </c>
      <c r="BN5" s="4">
        <v>6</v>
      </c>
      <c r="BO5" s="4">
        <v>6</v>
      </c>
      <c r="BP5" s="4">
        <v>5.7</v>
      </c>
      <c r="BQ5" s="4">
        <v>5.5</v>
      </c>
      <c r="BR5" s="4">
        <v>5.5</v>
      </c>
      <c r="BS5" s="2" t="e">
        <f>NA()</f>
        <v>#N/A</v>
      </c>
      <c r="BT5" s="2" t="e">
        <f>NA()</f>
        <v>#N/A</v>
      </c>
      <c r="BU5" s="2" t="e">
        <f>NA()</f>
        <v>#N/A</v>
      </c>
      <c r="BV5" s="4">
        <v>5.8</v>
      </c>
      <c r="BW5" s="4">
        <v>6</v>
      </c>
      <c r="BX5" s="4">
        <v>6.3</v>
      </c>
      <c r="BY5" s="4">
        <v>6.1</v>
      </c>
      <c r="BZ5" s="4">
        <v>6.5</v>
      </c>
      <c r="CA5" s="4">
        <v>6.8</v>
      </c>
      <c r="CB5" s="2" t="e">
        <f>NA()</f>
        <v>#N/A</v>
      </c>
      <c r="CC5" s="4">
        <v>6.2</v>
      </c>
      <c r="CD5" s="2" t="e">
        <f>NA()</f>
        <v>#N/A</v>
      </c>
      <c r="CE5" s="2" t="e">
        <f>NA()</f>
        <v>#N/A</v>
      </c>
      <c r="CF5" s="2" t="e">
        <f>NA()</f>
        <v>#N/A</v>
      </c>
      <c r="CG5" s="2" t="e">
        <f>NA()</f>
        <v>#N/A</v>
      </c>
      <c r="CH5" s="2" t="e">
        <f>NA()</f>
        <v>#N/A</v>
      </c>
      <c r="CI5" s="2" t="e">
        <f>NA()</f>
        <v>#N/A</v>
      </c>
      <c r="CJ5" s="4">
        <v>6.1</v>
      </c>
      <c r="CK5" s="4">
        <v>6.3</v>
      </c>
      <c r="CL5" s="4">
        <v>6.2</v>
      </c>
      <c r="CM5" s="4">
        <v>6.1</v>
      </c>
      <c r="CN5" s="2" t="e">
        <f>NA()</f>
        <v>#N/A</v>
      </c>
      <c r="CO5" s="4">
        <v>5.9</v>
      </c>
      <c r="CP5" s="4">
        <v>5.9</v>
      </c>
      <c r="CQ5" s="4">
        <v>6.6</v>
      </c>
      <c r="CR5" s="4">
        <v>5.6</v>
      </c>
      <c r="CS5" s="4">
        <v>5.7</v>
      </c>
      <c r="CT5" s="4">
        <v>5.5</v>
      </c>
      <c r="CU5" s="4">
        <v>5.4</v>
      </c>
      <c r="CV5" s="4">
        <v>6.2</v>
      </c>
      <c r="CW5" s="4">
        <v>6.3</v>
      </c>
      <c r="CX5" s="4">
        <v>6.2</v>
      </c>
      <c r="CY5" s="4">
        <v>7.1</v>
      </c>
      <c r="CZ5" s="4">
        <v>7.2</v>
      </c>
      <c r="DA5" s="4">
        <v>4.97</v>
      </c>
      <c r="DB5" s="4">
        <v>4.2300000000000004</v>
      </c>
      <c r="DC5" s="4">
        <v>4.3600000000000003</v>
      </c>
      <c r="DD5" s="4">
        <v>5.05</v>
      </c>
      <c r="DE5" s="4">
        <v>4.28</v>
      </c>
      <c r="DF5" s="4">
        <v>4.33</v>
      </c>
      <c r="DG5" s="4">
        <v>5.47</v>
      </c>
      <c r="DH5" s="4">
        <v>5.6</v>
      </c>
      <c r="DI5" s="4">
        <v>5.78</v>
      </c>
      <c r="DJ5" s="4">
        <v>5.67</v>
      </c>
      <c r="DK5" s="4">
        <v>4.83</v>
      </c>
      <c r="DL5" s="4">
        <v>5.88</v>
      </c>
      <c r="DM5" s="4">
        <v>5.95</v>
      </c>
      <c r="DN5" s="4">
        <v>4.7</v>
      </c>
      <c r="DO5" s="4">
        <v>6.8</v>
      </c>
      <c r="DP5" s="2" t="e">
        <f>NA()</f>
        <v>#N/A</v>
      </c>
      <c r="DQ5" s="4">
        <v>5.63</v>
      </c>
      <c r="DR5" s="4">
        <v>5.8</v>
      </c>
      <c r="DS5" s="4">
        <v>5.8</v>
      </c>
      <c r="DT5" s="4">
        <v>5.2</v>
      </c>
      <c r="DU5" s="4">
        <v>5.3</v>
      </c>
      <c r="DV5" s="4">
        <v>5.25</v>
      </c>
      <c r="DW5" s="4">
        <v>5.5</v>
      </c>
      <c r="DX5" s="4">
        <v>5.3</v>
      </c>
      <c r="DY5" s="4">
        <v>5.26</v>
      </c>
      <c r="DZ5" s="4">
        <v>5.5</v>
      </c>
      <c r="EA5" s="4">
        <v>5.5</v>
      </c>
      <c r="EB5" s="4">
        <v>5.42</v>
      </c>
      <c r="EC5" s="4">
        <v>5.61</v>
      </c>
      <c r="ED5" s="4">
        <v>5.9</v>
      </c>
      <c r="EE5" s="4">
        <v>5.5</v>
      </c>
      <c r="EF5" s="4">
        <v>5.9</v>
      </c>
      <c r="EG5" s="4">
        <v>6</v>
      </c>
      <c r="EH5" s="4">
        <v>6</v>
      </c>
      <c r="EI5" s="4">
        <v>6</v>
      </c>
      <c r="EJ5" s="4">
        <v>5.3</v>
      </c>
      <c r="EK5" s="4">
        <v>5.3</v>
      </c>
      <c r="EL5" s="4">
        <v>5.3</v>
      </c>
      <c r="EM5" s="4">
        <v>5.4</v>
      </c>
      <c r="EN5" s="4">
        <v>5.45</v>
      </c>
      <c r="EO5" s="4">
        <v>5.4</v>
      </c>
      <c r="EP5" s="4">
        <v>5.55</v>
      </c>
      <c r="EQ5" s="4">
        <v>6.15</v>
      </c>
      <c r="ER5" s="4">
        <v>6.25</v>
      </c>
      <c r="ES5" s="4">
        <v>6.6</v>
      </c>
      <c r="ET5" s="4">
        <v>6.6</v>
      </c>
      <c r="EU5" s="4">
        <v>6.45</v>
      </c>
      <c r="EV5" s="4">
        <v>6.4</v>
      </c>
      <c r="EW5" s="4">
        <v>6.5</v>
      </c>
      <c r="EX5" s="4">
        <v>6.4</v>
      </c>
      <c r="EY5" s="4">
        <v>5.68</v>
      </c>
      <c r="EZ5" s="4">
        <v>6.2</v>
      </c>
      <c r="FA5" s="4">
        <v>5.45</v>
      </c>
      <c r="FB5" s="4">
        <v>5.5</v>
      </c>
      <c r="FC5" s="4">
        <v>5.45</v>
      </c>
      <c r="FD5" s="4">
        <v>5.5</v>
      </c>
      <c r="FE5" s="4">
        <v>5.4</v>
      </c>
      <c r="FF5" s="4">
        <v>5.4</v>
      </c>
      <c r="FG5" s="4">
        <v>5.6</v>
      </c>
      <c r="FH5" s="4">
        <v>5.6</v>
      </c>
      <c r="FI5" s="4">
        <v>5.4</v>
      </c>
      <c r="FJ5" s="4">
        <v>5.6</v>
      </c>
      <c r="FK5" s="4">
        <v>5.6</v>
      </c>
      <c r="FL5" s="4">
        <v>5.65</v>
      </c>
      <c r="FM5" s="4">
        <v>6</v>
      </c>
      <c r="FN5" s="4">
        <v>6</v>
      </c>
      <c r="FO5" s="4">
        <v>6</v>
      </c>
      <c r="FP5" s="4">
        <v>5.8</v>
      </c>
      <c r="FQ5" s="4">
        <v>5.7</v>
      </c>
      <c r="FR5" s="4">
        <v>5.8</v>
      </c>
      <c r="FS5" s="4">
        <v>5</v>
      </c>
      <c r="FT5" s="4">
        <v>5.3</v>
      </c>
      <c r="FU5" s="4">
        <v>5.5</v>
      </c>
      <c r="FV5" s="4">
        <v>5.5</v>
      </c>
      <c r="FW5" s="4">
        <v>5.5</v>
      </c>
      <c r="FX5" s="4">
        <v>5.45</v>
      </c>
      <c r="FY5" s="4">
        <v>5.6</v>
      </c>
      <c r="FZ5" s="4">
        <v>5.85</v>
      </c>
      <c r="GA5" s="4">
        <v>6</v>
      </c>
      <c r="GB5" s="4">
        <v>5.9</v>
      </c>
      <c r="GC5" s="4">
        <v>6.25</v>
      </c>
      <c r="GD5" s="4">
        <v>6.3</v>
      </c>
      <c r="GE5" s="4">
        <v>5.7</v>
      </c>
      <c r="GF5" s="4">
        <v>5.35</v>
      </c>
      <c r="GG5" s="4">
        <v>5.05</v>
      </c>
      <c r="GH5" s="4">
        <v>5.4</v>
      </c>
      <c r="GI5" s="4">
        <v>5.6</v>
      </c>
      <c r="GJ5" s="4">
        <v>5.75</v>
      </c>
      <c r="GK5" s="4">
        <v>5.9</v>
      </c>
      <c r="GL5" s="4">
        <v>5.91</v>
      </c>
      <c r="GM5" s="4">
        <v>6.21</v>
      </c>
      <c r="GN5" s="4">
        <v>6.11</v>
      </c>
      <c r="GO5" s="4">
        <v>6.21</v>
      </c>
      <c r="GP5" s="4">
        <v>5.56</v>
      </c>
      <c r="GQ5" s="4">
        <v>6.26</v>
      </c>
      <c r="GR5" s="4">
        <v>6.31</v>
      </c>
      <c r="GS5" s="4">
        <v>4.91</v>
      </c>
      <c r="GT5" s="4">
        <v>5.1100000000000003</v>
      </c>
      <c r="GU5" s="4">
        <v>5.36</v>
      </c>
      <c r="GV5" s="4">
        <v>4.8</v>
      </c>
      <c r="GW5" s="4">
        <v>5.01</v>
      </c>
    </row>
    <row r="6" spans="1:205">
      <c r="A6" s="9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</row>
    <row r="7" spans="1:205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</row>
    <row r="37" spans="1:205">
      <c r="A37" s="10" t="s">
        <v>13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</row>
    <row r="38" spans="1:205">
      <c r="A38" s="1" t="s">
        <v>9</v>
      </c>
      <c r="B38" s="3">
        <f>DATE(2000,1,1)</f>
        <v>36526</v>
      </c>
      <c r="C38" s="3">
        <f>DATE(2000,2,1)</f>
        <v>36557</v>
      </c>
      <c r="D38" s="3">
        <f>DATE(2000,3,1)</f>
        <v>36586</v>
      </c>
      <c r="E38" s="3">
        <f>DATE(2000,4,1)</f>
        <v>36617</v>
      </c>
      <c r="F38" s="3">
        <f>DATE(2000,5,1)</f>
        <v>36647</v>
      </c>
      <c r="G38" s="3">
        <f>DATE(2000,6,1)</f>
        <v>36678</v>
      </c>
      <c r="H38" s="3">
        <f>DATE(2000,7,1)</f>
        <v>36708</v>
      </c>
      <c r="I38" s="3">
        <f>DATE(2000,8,1)</f>
        <v>36739</v>
      </c>
      <c r="J38" s="3">
        <f>DATE(2000,9,1)</f>
        <v>36770</v>
      </c>
      <c r="K38" s="3">
        <f>DATE(2000,10,1)</f>
        <v>36800</v>
      </c>
      <c r="L38" s="3">
        <f>DATE(2000,11,1)</f>
        <v>36831</v>
      </c>
      <c r="M38" s="3">
        <f>DATE(2000,12,1)</f>
        <v>36861</v>
      </c>
      <c r="N38" s="3">
        <f>DATE(2001,1,1)</f>
        <v>36892</v>
      </c>
      <c r="O38" s="3">
        <f>DATE(2001,2,1)</f>
        <v>36923</v>
      </c>
      <c r="P38" s="3">
        <f>DATE(2001,3,1)</f>
        <v>36951</v>
      </c>
      <c r="Q38" s="3">
        <f>DATE(2001,4,1)</f>
        <v>36982</v>
      </c>
      <c r="R38" s="3">
        <f>DATE(2001,5,1)</f>
        <v>37012</v>
      </c>
      <c r="S38" s="3">
        <f>DATE(2001,6,1)</f>
        <v>37043</v>
      </c>
      <c r="T38" s="3">
        <f>DATE(2001,7,1)</f>
        <v>37073</v>
      </c>
      <c r="U38" s="3">
        <f>DATE(2001,8,1)</f>
        <v>37104</v>
      </c>
      <c r="V38" s="3">
        <f>DATE(2001,9,1)</f>
        <v>37135</v>
      </c>
      <c r="W38" s="3">
        <f>DATE(2001,10,1)</f>
        <v>37165</v>
      </c>
      <c r="X38" s="3">
        <f>DATE(2001,11,1)</f>
        <v>37196</v>
      </c>
      <c r="Y38" s="3">
        <f>DATE(2001,12,1)</f>
        <v>37226</v>
      </c>
      <c r="Z38" s="3">
        <f>DATE(2002,1,1)</f>
        <v>37257</v>
      </c>
      <c r="AA38" s="3">
        <f>DATE(2002,2,1)</f>
        <v>37288</v>
      </c>
      <c r="AB38" s="3">
        <f>DATE(2002,3,1)</f>
        <v>37316</v>
      </c>
      <c r="AC38" s="3">
        <f>DATE(2002,4,1)</f>
        <v>37347</v>
      </c>
      <c r="AD38" s="3">
        <f>DATE(2002,5,1)</f>
        <v>37377</v>
      </c>
      <c r="AE38" s="3">
        <f>DATE(2002,6,1)</f>
        <v>37408</v>
      </c>
      <c r="AF38" s="3">
        <f>DATE(2002,7,1)</f>
        <v>37438</v>
      </c>
      <c r="AG38" s="3">
        <f>DATE(2002,8,1)</f>
        <v>37469</v>
      </c>
      <c r="AH38" s="3">
        <f>DATE(2002,9,1)</f>
        <v>37500</v>
      </c>
      <c r="AI38" s="3">
        <f>DATE(2002,10,1)</f>
        <v>37530</v>
      </c>
      <c r="AJ38" s="3">
        <f>DATE(2002,11,1)</f>
        <v>37561</v>
      </c>
      <c r="AK38" s="3">
        <f>DATE(2002,12,1)</f>
        <v>37591</v>
      </c>
      <c r="AL38" s="3">
        <f>DATE(2003,1,1)</f>
        <v>37622</v>
      </c>
      <c r="AM38" s="3">
        <f>DATE(2003,2,1)</f>
        <v>37653</v>
      </c>
      <c r="AN38" s="3">
        <f>DATE(2003,3,1)</f>
        <v>37681</v>
      </c>
      <c r="AO38" s="3">
        <f>DATE(2003,4,1)</f>
        <v>37712</v>
      </c>
      <c r="AP38" s="3">
        <f>DATE(2003,5,1)</f>
        <v>37742</v>
      </c>
      <c r="AQ38" s="3">
        <f>DATE(2003,6,1)</f>
        <v>37773</v>
      </c>
      <c r="AR38" s="3">
        <f>DATE(2003,7,1)</f>
        <v>37803</v>
      </c>
      <c r="AS38" s="3">
        <f>DATE(2003,8,1)</f>
        <v>37834</v>
      </c>
      <c r="AT38" s="3">
        <f>DATE(2003,9,1)</f>
        <v>37865</v>
      </c>
      <c r="AU38" s="3">
        <f>DATE(2003,10,1)</f>
        <v>37895</v>
      </c>
      <c r="AV38" s="3">
        <f>DATE(2003,11,1)</f>
        <v>37926</v>
      </c>
      <c r="AW38" s="3">
        <f>DATE(2003,12,1)</f>
        <v>37956</v>
      </c>
      <c r="AX38" s="3">
        <f>DATE(2004,1,1)</f>
        <v>37987</v>
      </c>
      <c r="AY38" s="3">
        <f>DATE(2004,2,1)</f>
        <v>38018</v>
      </c>
      <c r="AZ38" s="3">
        <f>DATE(2004,3,1)</f>
        <v>38047</v>
      </c>
      <c r="BA38" s="3">
        <f>DATE(2004,4,1)</f>
        <v>38078</v>
      </c>
      <c r="BB38" s="3">
        <f>DATE(2004,5,1)</f>
        <v>38108</v>
      </c>
      <c r="BC38" s="3">
        <f>DATE(2004,6,1)</f>
        <v>38139</v>
      </c>
      <c r="BD38" s="3">
        <f>DATE(2004,7,1)</f>
        <v>38169</v>
      </c>
      <c r="BE38" s="3">
        <f>DATE(2004,8,1)</f>
        <v>38200</v>
      </c>
      <c r="BF38" s="3">
        <f>DATE(2004,9,1)</f>
        <v>38231</v>
      </c>
      <c r="BG38" s="3">
        <f>DATE(2004,10,1)</f>
        <v>38261</v>
      </c>
      <c r="BH38" s="3">
        <f>DATE(2004,11,1)</f>
        <v>38292</v>
      </c>
      <c r="BI38" s="3">
        <f>DATE(2004,12,1)</f>
        <v>38322</v>
      </c>
      <c r="BJ38" s="3">
        <f>DATE(2005,1,1)</f>
        <v>38353</v>
      </c>
      <c r="BK38" s="3">
        <f>DATE(2005,2,1)</f>
        <v>38384</v>
      </c>
      <c r="BL38" s="3">
        <f>DATE(2005,3,1)</f>
        <v>38412</v>
      </c>
      <c r="BM38" s="3">
        <f>DATE(2005,4,1)</f>
        <v>38443</v>
      </c>
      <c r="BN38" s="3">
        <f>DATE(2005,5,1)</f>
        <v>38473</v>
      </c>
      <c r="BO38" s="3">
        <f>DATE(2005,6,1)</f>
        <v>38504</v>
      </c>
      <c r="BP38" s="3">
        <f>DATE(2005,7,1)</f>
        <v>38534</v>
      </c>
      <c r="BQ38" s="3">
        <f>DATE(2005,8,1)</f>
        <v>38565</v>
      </c>
      <c r="BR38" s="3">
        <f>DATE(2005,9,1)</f>
        <v>38596</v>
      </c>
      <c r="BS38" s="3">
        <f>DATE(2005,10,1)</f>
        <v>38626</v>
      </c>
      <c r="BT38" s="3">
        <f>DATE(2005,11,1)</f>
        <v>38657</v>
      </c>
      <c r="BU38" s="3">
        <f>DATE(2005,12,1)</f>
        <v>38687</v>
      </c>
      <c r="BV38" s="3">
        <f>DATE(2006,1,1)</f>
        <v>38718</v>
      </c>
      <c r="BW38" s="3">
        <f>DATE(2006,2,1)</f>
        <v>38749</v>
      </c>
      <c r="BX38" s="3">
        <f>DATE(2006,3,1)</f>
        <v>38777</v>
      </c>
      <c r="BY38" s="3">
        <f>DATE(2006,4,1)</f>
        <v>38808</v>
      </c>
      <c r="BZ38" s="3">
        <f>DATE(2006,5,1)</f>
        <v>38838</v>
      </c>
      <c r="CA38" s="3">
        <f>DATE(2006,6,1)</f>
        <v>38869</v>
      </c>
      <c r="CB38" s="3">
        <f>DATE(2006,7,1)</f>
        <v>38899</v>
      </c>
      <c r="CC38" s="3">
        <f>DATE(2006,8,1)</f>
        <v>38930</v>
      </c>
      <c r="CD38" s="3">
        <f>DATE(2006,9,1)</f>
        <v>38961</v>
      </c>
      <c r="CE38" s="3">
        <f>DATE(2006,10,1)</f>
        <v>38991</v>
      </c>
      <c r="CF38" s="3">
        <f>DATE(2006,11,1)</f>
        <v>39022</v>
      </c>
      <c r="CG38" s="3">
        <f>DATE(2006,12,1)</f>
        <v>39052</v>
      </c>
      <c r="CH38" s="3">
        <f>DATE(2007,1,1)</f>
        <v>39083</v>
      </c>
      <c r="CI38" s="3">
        <f>DATE(2007,2,1)</f>
        <v>39114</v>
      </c>
      <c r="CJ38" s="3">
        <f>DATE(2007,3,1)</f>
        <v>39142</v>
      </c>
      <c r="CK38" s="3">
        <f>DATE(2007,4,1)</f>
        <v>39173</v>
      </c>
      <c r="CL38" s="3">
        <f>DATE(2007,5,1)</f>
        <v>39203</v>
      </c>
      <c r="CM38" s="3">
        <f>DATE(2007,6,1)</f>
        <v>39234</v>
      </c>
      <c r="CN38" s="3">
        <f>DATE(2007,7,1)</f>
        <v>39264</v>
      </c>
      <c r="CO38" s="3">
        <f>DATE(2007,8,1)</f>
        <v>39295</v>
      </c>
      <c r="CP38" s="3">
        <f>DATE(2007,9,1)</f>
        <v>39326</v>
      </c>
      <c r="CQ38" s="3">
        <f>DATE(2007,10,1)</f>
        <v>39356</v>
      </c>
      <c r="CR38" s="3">
        <f>DATE(2007,11,1)</f>
        <v>39387</v>
      </c>
      <c r="CS38" s="3">
        <f>DATE(2007,12,1)</f>
        <v>39417</v>
      </c>
      <c r="CT38" s="3">
        <f>DATE(2008,1,1)</f>
        <v>39448</v>
      </c>
      <c r="CU38" s="3">
        <f>DATE(2008,2,1)</f>
        <v>39479</v>
      </c>
      <c r="CV38" s="3">
        <f>DATE(2008,3,1)</f>
        <v>39508</v>
      </c>
      <c r="CW38" s="3">
        <f>DATE(2008,4,1)</f>
        <v>39539</v>
      </c>
      <c r="CX38" s="3">
        <f>DATE(2008,5,1)</f>
        <v>39569</v>
      </c>
      <c r="CY38" s="3">
        <f>DATE(2008,6,1)</f>
        <v>39600</v>
      </c>
      <c r="CZ38" s="3">
        <f>DATE(2008,7,1)</f>
        <v>39630</v>
      </c>
      <c r="DA38" s="3">
        <f>DATE(2008,8,1)</f>
        <v>39661</v>
      </c>
      <c r="DB38" s="3">
        <f>DATE(2008,9,1)</f>
        <v>39692</v>
      </c>
      <c r="DC38" s="3">
        <f>DATE(2008,10,1)</f>
        <v>39722</v>
      </c>
      <c r="DD38" s="3">
        <f>DATE(2008,11,1)</f>
        <v>39753</v>
      </c>
      <c r="DE38" s="3">
        <f>DATE(2008,12,1)</f>
        <v>39783</v>
      </c>
      <c r="DF38" s="3">
        <f>DATE(2009,1,1)</f>
        <v>39814</v>
      </c>
      <c r="DG38" s="3">
        <f>DATE(2009,2,1)</f>
        <v>39845</v>
      </c>
      <c r="DH38" s="3">
        <f>DATE(2009,3,1)</f>
        <v>39873</v>
      </c>
      <c r="DI38" s="3">
        <f>DATE(2009,4,1)</f>
        <v>39904</v>
      </c>
      <c r="DJ38" s="3">
        <f>DATE(2009,5,1)</f>
        <v>39934</v>
      </c>
      <c r="DK38" s="3">
        <f>DATE(2009,6,1)</f>
        <v>39965</v>
      </c>
      <c r="DL38" s="3">
        <f>DATE(2009,7,1)</f>
        <v>39995</v>
      </c>
      <c r="DM38" s="3">
        <f>DATE(2009,8,1)</f>
        <v>40026</v>
      </c>
      <c r="DN38" s="3">
        <f>DATE(2009,9,1)</f>
        <v>40057</v>
      </c>
      <c r="DO38" s="3">
        <f>DATE(2009,10,1)</f>
        <v>40087</v>
      </c>
      <c r="DP38" s="3">
        <f>DATE(2009,11,1)</f>
        <v>40118</v>
      </c>
      <c r="DQ38" s="3">
        <f>DATE(2009,12,1)</f>
        <v>40148</v>
      </c>
      <c r="DR38" s="3">
        <f>DATE(2010,1,1)</f>
        <v>40179</v>
      </c>
      <c r="DS38" s="3">
        <f>DATE(2010,2,1)</f>
        <v>40210</v>
      </c>
      <c r="DT38" s="3">
        <f>DATE(2010,3,1)</f>
        <v>40238</v>
      </c>
      <c r="DU38" s="3">
        <f>DATE(2010,4,1)</f>
        <v>40269</v>
      </c>
      <c r="DV38" s="3">
        <f>DATE(2010,5,1)</f>
        <v>40299</v>
      </c>
      <c r="DW38" s="3">
        <f>DATE(2010,6,1)</f>
        <v>40330</v>
      </c>
      <c r="DX38" s="3">
        <f>DATE(2010,7,1)</f>
        <v>40360</v>
      </c>
      <c r="DY38" s="3">
        <f>DATE(2010,8,1)</f>
        <v>40391</v>
      </c>
      <c r="DZ38" s="3">
        <f>DATE(2010,9,1)</f>
        <v>40422</v>
      </c>
      <c r="EA38" s="3">
        <f>DATE(2010,10,1)</f>
        <v>40452</v>
      </c>
      <c r="EB38" s="3">
        <f>DATE(2010,11,1)</f>
        <v>40483</v>
      </c>
      <c r="EC38" s="3">
        <f>DATE(2010,12,1)</f>
        <v>40513</v>
      </c>
      <c r="ED38" s="3">
        <f>DATE(2011,1,1)</f>
        <v>40544</v>
      </c>
      <c r="EE38" s="3">
        <f>DATE(2011,2,1)</f>
        <v>40575</v>
      </c>
      <c r="EF38" s="3">
        <f>DATE(2011,3,1)</f>
        <v>40603</v>
      </c>
      <c r="EG38" s="3">
        <f>DATE(2011,4,1)</f>
        <v>40634</v>
      </c>
      <c r="EH38" s="3">
        <f>DATE(2011,5,1)</f>
        <v>40664</v>
      </c>
      <c r="EI38" s="3">
        <f>DATE(2011,6,1)</f>
        <v>40695</v>
      </c>
      <c r="EJ38" s="3">
        <f>DATE(2011,7,1)</f>
        <v>40725</v>
      </c>
      <c r="EK38" s="3">
        <f>DATE(2011,8,1)</f>
        <v>40756</v>
      </c>
      <c r="EL38" s="3">
        <f>DATE(2011,9,1)</f>
        <v>40787</v>
      </c>
      <c r="EM38" s="3">
        <f>DATE(2011,10,1)</f>
        <v>40817</v>
      </c>
      <c r="EN38" s="3">
        <f>DATE(2011,11,1)</f>
        <v>40848</v>
      </c>
      <c r="EO38" s="3">
        <f>DATE(2011,12,1)</f>
        <v>40878</v>
      </c>
      <c r="EP38" s="3">
        <f>DATE(2012,1,1)</f>
        <v>40909</v>
      </c>
      <c r="EQ38" s="3">
        <f>DATE(2012,2,1)</f>
        <v>40940</v>
      </c>
      <c r="ER38" s="3">
        <f>DATE(2012,3,1)</f>
        <v>40969</v>
      </c>
      <c r="ES38" s="3">
        <f>DATE(2012,4,1)</f>
        <v>41000</v>
      </c>
      <c r="ET38" s="3">
        <f>DATE(2012,5,1)</f>
        <v>41030</v>
      </c>
      <c r="EU38" s="3">
        <f>DATE(2012,6,1)</f>
        <v>41061</v>
      </c>
      <c r="EV38" s="3">
        <f>DATE(2012,7,1)</f>
        <v>41091</v>
      </c>
      <c r="EW38" s="3">
        <f>DATE(2012,8,1)</f>
        <v>41122</v>
      </c>
      <c r="EX38" s="3">
        <f>DATE(2012,9,1)</f>
        <v>41153</v>
      </c>
      <c r="EY38" s="3">
        <f>DATE(2012,10,1)</f>
        <v>41183</v>
      </c>
      <c r="EZ38" s="3">
        <f>DATE(2012,11,1)</f>
        <v>41214</v>
      </c>
      <c r="FA38" s="3">
        <f>DATE(2012,12,1)</f>
        <v>41244</v>
      </c>
      <c r="FB38" s="3">
        <f>DATE(2013,1,1)</f>
        <v>41275</v>
      </c>
      <c r="FC38" s="3">
        <f>DATE(2013,2,1)</f>
        <v>41306</v>
      </c>
      <c r="FD38" s="3">
        <f>DATE(2013,3,1)</f>
        <v>41334</v>
      </c>
      <c r="FE38" s="3">
        <f>DATE(2013,4,1)</f>
        <v>41365</v>
      </c>
      <c r="FF38" s="3">
        <f>DATE(2013,5,1)</f>
        <v>41395</v>
      </c>
      <c r="FG38" s="3">
        <f>DATE(2013,6,1)</f>
        <v>41426</v>
      </c>
      <c r="FH38" s="3">
        <f>DATE(2013,7,1)</f>
        <v>41456</v>
      </c>
      <c r="FI38" s="3">
        <f>DATE(2013,8,1)</f>
        <v>41487</v>
      </c>
      <c r="FJ38" s="3">
        <f>DATE(2013,9,1)</f>
        <v>41518</v>
      </c>
      <c r="FK38" s="3">
        <f>DATE(2013,10,1)</f>
        <v>41548</v>
      </c>
      <c r="FL38" s="3">
        <f>DATE(2013,11,1)</f>
        <v>41579</v>
      </c>
      <c r="FM38" s="3">
        <f>DATE(2013,12,1)</f>
        <v>41609</v>
      </c>
      <c r="FN38" s="3">
        <f>DATE(2014,1,1)</f>
        <v>41640</v>
      </c>
      <c r="FO38" s="3">
        <f>DATE(2014,2,1)</f>
        <v>41671</v>
      </c>
      <c r="FP38" s="3">
        <f>DATE(2014,3,1)</f>
        <v>41699</v>
      </c>
      <c r="FQ38" s="3">
        <f>DATE(2014,4,1)</f>
        <v>41730</v>
      </c>
      <c r="FR38" s="3">
        <f>DATE(2014,5,1)</f>
        <v>41760</v>
      </c>
      <c r="FS38" s="3">
        <f>DATE(2014,6,1)</f>
        <v>41791</v>
      </c>
      <c r="FT38" s="3">
        <f>DATE(2014,7,1)</f>
        <v>41821</v>
      </c>
      <c r="FU38" s="3">
        <f>DATE(2014,8,1)</f>
        <v>41852</v>
      </c>
      <c r="FV38" s="3">
        <f>DATE(2014,9,1)</f>
        <v>41883</v>
      </c>
      <c r="FW38" s="3">
        <f>DATE(2014,10,1)</f>
        <v>41913</v>
      </c>
      <c r="FX38" s="3">
        <f>DATE(2014,11,1)</f>
        <v>41944</v>
      </c>
      <c r="FY38" s="3">
        <f>DATE(2014,12,1)</f>
        <v>41974</v>
      </c>
      <c r="FZ38" s="3">
        <f>DATE(2015,1,1)</f>
        <v>42005</v>
      </c>
      <c r="GA38" s="3">
        <f>DATE(2015,2,1)</f>
        <v>42036</v>
      </c>
      <c r="GB38" s="3">
        <f>DATE(2015,3,1)</f>
        <v>42064</v>
      </c>
      <c r="GC38" s="3">
        <f>DATE(2015,4,1)</f>
        <v>42095</v>
      </c>
      <c r="GD38" s="3">
        <f>DATE(2015,5,1)</f>
        <v>42125</v>
      </c>
      <c r="GE38" s="3">
        <f>DATE(2015,6,1)</f>
        <v>42156</v>
      </c>
      <c r="GF38" s="3">
        <f>DATE(2015,7,1)</f>
        <v>42186</v>
      </c>
      <c r="GG38" s="3">
        <f>DATE(2015,8,1)</f>
        <v>42217</v>
      </c>
      <c r="GH38" s="3">
        <f>DATE(2015,9,1)</f>
        <v>42248</v>
      </c>
      <c r="GI38" s="3">
        <f>DATE(2015,10,1)</f>
        <v>42278</v>
      </c>
      <c r="GJ38" s="3">
        <f>DATE(2015,11,1)</f>
        <v>42309</v>
      </c>
      <c r="GK38" s="3">
        <f>DATE(2015,12,1)</f>
        <v>42339</v>
      </c>
      <c r="GL38" s="3">
        <f>DATE(2016,1,1)</f>
        <v>42370</v>
      </c>
      <c r="GM38" s="3">
        <f>DATE(2016,2,1)</f>
        <v>42401</v>
      </c>
      <c r="GN38" s="3">
        <f>DATE(2016,3,1)</f>
        <v>42430</v>
      </c>
      <c r="GO38" s="3">
        <f>DATE(2016,4,1)</f>
        <v>42461</v>
      </c>
      <c r="GP38" s="3">
        <f>DATE(2016,5,1)</f>
        <v>42491</v>
      </c>
      <c r="GQ38" s="3">
        <f>DATE(2016,6,1)</f>
        <v>42522</v>
      </c>
      <c r="GR38" s="3">
        <f>DATE(2016,7,1)</f>
        <v>42552</v>
      </c>
      <c r="GS38" s="3">
        <f>DATE(2016,8,1)</f>
        <v>42583</v>
      </c>
      <c r="GT38" s="3">
        <f>DATE(2016,9,1)</f>
        <v>42614</v>
      </c>
      <c r="GU38" s="3">
        <f>DATE(2016,10,1)</f>
        <v>42644</v>
      </c>
      <c r="GV38" s="3">
        <f>DATE(2016,11,1)</f>
        <v>42675</v>
      </c>
      <c r="GW38" s="3">
        <f>DATE(2016,12,1)</f>
        <v>42705</v>
      </c>
    </row>
    <row r="39" spans="1:205">
      <c r="A39" s="1" t="s">
        <v>10</v>
      </c>
      <c r="B39" s="4">
        <v>81.522000000000006</v>
      </c>
      <c r="C39" s="4">
        <v>81.221999999999994</v>
      </c>
      <c r="D39" s="4">
        <v>80.971999999999994</v>
      </c>
      <c r="E39" s="2" t="e">
        <f>NA()</f>
        <v>#N/A</v>
      </c>
      <c r="F39" s="4">
        <v>80.921999999999997</v>
      </c>
      <c r="G39" s="4">
        <v>81.022000000000006</v>
      </c>
      <c r="H39" s="2" t="e">
        <f>NA()</f>
        <v>#N/A</v>
      </c>
      <c r="I39" s="4">
        <v>82.221999999999994</v>
      </c>
      <c r="J39" s="4">
        <v>82.022000000000006</v>
      </c>
      <c r="K39" s="4">
        <v>82.022000000000006</v>
      </c>
      <c r="L39" s="2" t="e">
        <f>NA()</f>
        <v>#N/A</v>
      </c>
      <c r="M39" s="4">
        <v>81.421999999999997</v>
      </c>
      <c r="N39" s="4">
        <v>81.221999999999994</v>
      </c>
      <c r="O39" s="4">
        <v>81.221999999999994</v>
      </c>
      <c r="P39" s="4">
        <v>81.122</v>
      </c>
      <c r="Q39" s="4">
        <v>81.122</v>
      </c>
      <c r="R39" s="4">
        <v>81.122</v>
      </c>
      <c r="S39" s="4">
        <v>81.421999999999997</v>
      </c>
      <c r="T39" s="4">
        <v>82.122</v>
      </c>
      <c r="U39" s="2" t="e">
        <f>NA()</f>
        <v>#N/A</v>
      </c>
      <c r="V39" s="4">
        <v>81.822000000000003</v>
      </c>
      <c r="W39" s="2" t="e">
        <f>NA()</f>
        <v>#N/A</v>
      </c>
      <c r="X39" s="2" t="e">
        <f>NA()</f>
        <v>#N/A</v>
      </c>
      <c r="Y39" s="2" t="e">
        <f>NA()</f>
        <v>#N/A</v>
      </c>
      <c r="Z39" s="4">
        <v>81.421999999999997</v>
      </c>
      <c r="AA39" s="4">
        <v>81.221999999999994</v>
      </c>
      <c r="AB39" s="4">
        <v>81.221999999999994</v>
      </c>
      <c r="AC39" s="2" t="e">
        <f>NA()</f>
        <v>#N/A</v>
      </c>
      <c r="AD39" s="2" t="e">
        <f>NA()</f>
        <v>#N/A</v>
      </c>
      <c r="AE39" s="2" t="e">
        <f>NA()</f>
        <v>#N/A</v>
      </c>
      <c r="AF39" s="2" t="e">
        <f>NA()</f>
        <v>#N/A</v>
      </c>
      <c r="AG39" s="4">
        <v>81.921999999999997</v>
      </c>
      <c r="AH39" s="4">
        <v>82.122</v>
      </c>
      <c r="AI39" s="4">
        <v>81.822000000000003</v>
      </c>
      <c r="AJ39" s="4">
        <v>81.921999999999997</v>
      </c>
      <c r="AK39" s="4">
        <v>82.022000000000006</v>
      </c>
      <c r="AL39" s="4">
        <v>81.921999999999997</v>
      </c>
      <c r="AM39" s="4">
        <v>81.622</v>
      </c>
      <c r="AN39" s="4">
        <v>81.421999999999997</v>
      </c>
      <c r="AO39" s="4">
        <v>81.421999999999997</v>
      </c>
      <c r="AP39" s="4">
        <v>81.122</v>
      </c>
      <c r="AQ39" s="4">
        <v>81.122</v>
      </c>
      <c r="AR39" s="2" t="e">
        <f>NA()</f>
        <v>#N/A</v>
      </c>
      <c r="AS39" s="4">
        <v>81.421999999999997</v>
      </c>
      <c r="AT39" s="4">
        <v>81.822000000000003</v>
      </c>
      <c r="AU39" s="4">
        <v>81.522000000000006</v>
      </c>
      <c r="AV39" s="4">
        <v>81.322000000000003</v>
      </c>
      <c r="AW39" s="4">
        <v>81.622</v>
      </c>
      <c r="AX39" s="2" t="e">
        <f>NA()</f>
        <v>#N/A</v>
      </c>
      <c r="AY39" s="4">
        <v>81.721999999999994</v>
      </c>
      <c r="AZ39" s="4">
        <v>81.022000000000006</v>
      </c>
      <c r="BA39" s="2" t="e">
        <f>NA()</f>
        <v>#N/A</v>
      </c>
      <c r="BB39" s="2" t="e">
        <f>NA()</f>
        <v>#N/A</v>
      </c>
      <c r="BC39" s="4">
        <v>81.322000000000003</v>
      </c>
      <c r="BD39" s="4">
        <v>81.622</v>
      </c>
      <c r="BE39" s="2" t="e">
        <f>NA()</f>
        <v>#N/A</v>
      </c>
      <c r="BF39" s="4">
        <v>81.921999999999997</v>
      </c>
      <c r="BG39" s="4">
        <v>81.721999999999994</v>
      </c>
      <c r="BH39" s="4">
        <v>81.522000000000006</v>
      </c>
      <c r="BI39" s="4">
        <v>81.322000000000003</v>
      </c>
      <c r="BJ39" s="4">
        <v>81.421999999999997</v>
      </c>
      <c r="BK39" s="4">
        <v>81.221999999999994</v>
      </c>
      <c r="BL39" s="4">
        <v>80.822000000000003</v>
      </c>
      <c r="BM39" s="2" t="e">
        <f>NA()</f>
        <v>#N/A</v>
      </c>
      <c r="BN39" s="4">
        <v>80.921999999999997</v>
      </c>
      <c r="BO39" s="4">
        <v>80.921999999999997</v>
      </c>
      <c r="BP39" s="4">
        <v>81.221999999999994</v>
      </c>
      <c r="BQ39" s="4">
        <v>81.421999999999997</v>
      </c>
      <c r="BR39" s="4">
        <v>81.421999999999997</v>
      </c>
      <c r="BS39" s="2" t="e">
        <f>NA()</f>
        <v>#N/A</v>
      </c>
      <c r="BT39" s="2" t="e">
        <f>NA()</f>
        <v>#N/A</v>
      </c>
      <c r="BU39" s="2" t="e">
        <f>NA()</f>
        <v>#N/A</v>
      </c>
      <c r="BV39" s="4">
        <v>81.122</v>
      </c>
      <c r="BW39" s="4">
        <v>80.921999999999997</v>
      </c>
      <c r="BX39" s="4">
        <v>80.622</v>
      </c>
      <c r="BY39" s="4">
        <v>80.822000000000003</v>
      </c>
      <c r="BZ39" s="4">
        <v>80.421999999999997</v>
      </c>
      <c r="CA39" s="4">
        <v>80.122</v>
      </c>
      <c r="CB39" s="2" t="e">
        <f>NA()</f>
        <v>#N/A</v>
      </c>
      <c r="CC39" s="4">
        <v>80.721999999999994</v>
      </c>
      <c r="CD39" s="2" t="e">
        <f>NA()</f>
        <v>#N/A</v>
      </c>
      <c r="CE39" s="2" t="e">
        <f>NA()</f>
        <v>#N/A</v>
      </c>
      <c r="CF39" s="2" t="e">
        <f>NA()</f>
        <v>#N/A</v>
      </c>
      <c r="CG39" s="2" t="e">
        <f>NA()</f>
        <v>#N/A</v>
      </c>
      <c r="CH39" s="2" t="e">
        <f>NA()</f>
        <v>#N/A</v>
      </c>
      <c r="CI39" s="2" t="e">
        <f>NA()</f>
        <v>#N/A</v>
      </c>
      <c r="CJ39" s="4">
        <v>80.822000000000003</v>
      </c>
      <c r="CK39" s="4">
        <v>80.622</v>
      </c>
      <c r="CL39" s="4">
        <v>80.721999999999994</v>
      </c>
      <c r="CM39" s="4">
        <v>80.822000000000003</v>
      </c>
      <c r="CN39" s="2" t="e">
        <f>NA()</f>
        <v>#N/A</v>
      </c>
      <c r="CO39" s="4">
        <v>81.022000000000006</v>
      </c>
      <c r="CP39" s="4">
        <v>81.022000000000006</v>
      </c>
      <c r="CQ39" s="4">
        <v>80.322000000000003</v>
      </c>
      <c r="CR39" s="4">
        <v>81.322000000000003</v>
      </c>
      <c r="CS39" s="4">
        <v>81.221999999999994</v>
      </c>
      <c r="CT39" s="4">
        <v>81.421999999999997</v>
      </c>
      <c r="CU39" s="4">
        <v>81.522000000000006</v>
      </c>
      <c r="CV39" s="4">
        <v>80.721999999999994</v>
      </c>
      <c r="CW39" s="4">
        <v>80.622</v>
      </c>
      <c r="CX39" s="4">
        <v>80.721999999999994</v>
      </c>
      <c r="CY39" s="4">
        <v>79.822000000000003</v>
      </c>
      <c r="CZ39" s="4">
        <v>79.721999999999994</v>
      </c>
      <c r="DA39" s="4">
        <v>81.951999999999998</v>
      </c>
      <c r="DB39" s="4">
        <v>82.691999999999993</v>
      </c>
      <c r="DC39" s="4">
        <v>82.561999999999998</v>
      </c>
      <c r="DD39" s="4">
        <v>81.872</v>
      </c>
      <c r="DE39" s="4">
        <v>82.641999999999996</v>
      </c>
      <c r="DF39" s="4">
        <v>82.591999999999999</v>
      </c>
      <c r="DG39" s="4">
        <v>81.451999999999998</v>
      </c>
      <c r="DH39" s="4">
        <v>81.322000000000003</v>
      </c>
      <c r="DI39" s="4">
        <v>81.141999999999996</v>
      </c>
      <c r="DJ39" s="4">
        <v>81.251999999999995</v>
      </c>
      <c r="DK39" s="4">
        <v>82.091999999999999</v>
      </c>
      <c r="DL39" s="4">
        <v>81.042000000000002</v>
      </c>
      <c r="DM39" s="4">
        <v>80.971999999999994</v>
      </c>
      <c r="DN39" s="4">
        <v>82.221999999999994</v>
      </c>
      <c r="DO39" s="4">
        <v>80.122</v>
      </c>
      <c r="DP39" s="2" t="e">
        <f>NA()</f>
        <v>#N/A</v>
      </c>
      <c r="DQ39" s="4">
        <v>81.292000000000002</v>
      </c>
      <c r="DR39" s="4">
        <v>81.122</v>
      </c>
      <c r="DS39" s="4">
        <v>81.122</v>
      </c>
      <c r="DT39" s="4">
        <v>81.721999999999994</v>
      </c>
      <c r="DU39" s="4">
        <v>81.622</v>
      </c>
      <c r="DV39" s="4">
        <v>81.671999999999997</v>
      </c>
      <c r="DW39" s="4">
        <v>81.421999999999997</v>
      </c>
      <c r="DX39" s="4">
        <v>81.622</v>
      </c>
      <c r="DY39" s="4">
        <v>81.662000000000006</v>
      </c>
      <c r="DZ39" s="4">
        <v>81.421999999999997</v>
      </c>
      <c r="EA39" s="4">
        <v>81.421999999999997</v>
      </c>
      <c r="EB39" s="4">
        <v>81.501999999999995</v>
      </c>
      <c r="EC39" s="4">
        <v>81.311999999999998</v>
      </c>
      <c r="ED39" s="4">
        <v>81.022000000000006</v>
      </c>
      <c r="EE39" s="4">
        <v>81.421999999999997</v>
      </c>
      <c r="EF39" s="4">
        <v>81.022000000000006</v>
      </c>
      <c r="EG39" s="4">
        <v>80.921999999999997</v>
      </c>
      <c r="EH39" s="4">
        <v>80.921999999999997</v>
      </c>
      <c r="EI39" s="4">
        <v>80.921999999999997</v>
      </c>
      <c r="EJ39" s="4">
        <v>81.622</v>
      </c>
      <c r="EK39" s="4">
        <v>81.622</v>
      </c>
      <c r="EL39" s="4">
        <v>81.622</v>
      </c>
      <c r="EM39" s="4">
        <v>81.522000000000006</v>
      </c>
      <c r="EN39" s="4">
        <v>81.471999999999994</v>
      </c>
      <c r="EO39" s="4">
        <v>81.522000000000006</v>
      </c>
      <c r="EP39" s="4">
        <v>81.372</v>
      </c>
      <c r="EQ39" s="4">
        <v>80.772000000000006</v>
      </c>
      <c r="ER39" s="4">
        <v>80.671999999999997</v>
      </c>
      <c r="ES39" s="4">
        <v>80.322000000000003</v>
      </c>
      <c r="ET39" s="4">
        <v>80.322000000000003</v>
      </c>
      <c r="EU39" s="4">
        <v>80.471999999999994</v>
      </c>
      <c r="EV39" s="4">
        <v>80.522000000000006</v>
      </c>
      <c r="EW39" s="4">
        <v>80.421999999999997</v>
      </c>
      <c r="EX39" s="4">
        <v>80.522000000000006</v>
      </c>
      <c r="EY39" s="4">
        <v>81.242000000000004</v>
      </c>
      <c r="EZ39" s="4">
        <v>80.721999999999994</v>
      </c>
      <c r="FA39" s="4">
        <v>81.471999999999994</v>
      </c>
      <c r="FB39" s="4">
        <v>81.421999999999997</v>
      </c>
      <c r="FC39" s="4">
        <v>81.471999999999994</v>
      </c>
      <c r="FD39" s="4">
        <v>81.421999999999997</v>
      </c>
      <c r="FE39" s="4">
        <v>81.522000000000006</v>
      </c>
      <c r="FF39" s="4">
        <v>81.522000000000006</v>
      </c>
      <c r="FG39" s="4">
        <v>81.322000000000003</v>
      </c>
      <c r="FH39" s="4">
        <v>81.322000000000003</v>
      </c>
      <c r="FI39" s="4">
        <v>81.522000000000006</v>
      </c>
      <c r="FJ39" s="4">
        <v>81.322000000000003</v>
      </c>
      <c r="FK39" s="4">
        <v>81.322000000000003</v>
      </c>
      <c r="FL39" s="4">
        <v>81.272000000000006</v>
      </c>
      <c r="FM39" s="4">
        <v>80.921999999999997</v>
      </c>
      <c r="FN39" s="4">
        <v>80.921999999999997</v>
      </c>
      <c r="FO39" s="4">
        <v>80.921999999999997</v>
      </c>
      <c r="FP39" s="4">
        <v>81.122</v>
      </c>
      <c r="FQ39" s="4">
        <v>81.221999999999994</v>
      </c>
      <c r="FR39" s="4">
        <v>81.122</v>
      </c>
      <c r="FS39" s="4">
        <v>81.921999999999997</v>
      </c>
      <c r="FT39" s="4">
        <v>81.622</v>
      </c>
      <c r="FU39" s="4">
        <v>81.421999999999997</v>
      </c>
      <c r="FV39" s="4">
        <v>81.421999999999997</v>
      </c>
      <c r="FW39" s="4">
        <v>81.421999999999997</v>
      </c>
      <c r="FX39" s="4">
        <v>81.471999999999994</v>
      </c>
      <c r="FY39" s="4">
        <v>81.322000000000003</v>
      </c>
      <c r="FZ39" s="4">
        <v>81.072000000000003</v>
      </c>
      <c r="GA39" s="4">
        <v>80.921999999999997</v>
      </c>
      <c r="GB39" s="4">
        <v>81.022000000000006</v>
      </c>
      <c r="GC39" s="4">
        <v>80.671999999999997</v>
      </c>
      <c r="GD39" s="4">
        <v>80.622</v>
      </c>
      <c r="GE39" s="4">
        <v>81.221999999999994</v>
      </c>
      <c r="GF39" s="4">
        <v>81.572000000000003</v>
      </c>
      <c r="GG39" s="4">
        <v>81.872</v>
      </c>
      <c r="GH39" s="4">
        <v>81.522000000000006</v>
      </c>
      <c r="GI39" s="4">
        <v>81.322000000000003</v>
      </c>
      <c r="GJ39" s="4">
        <v>81.171999999999997</v>
      </c>
      <c r="GK39" s="4">
        <v>81.022000000000006</v>
      </c>
      <c r="GL39" s="4">
        <v>81.012</v>
      </c>
      <c r="GM39" s="4">
        <v>80.712000000000003</v>
      </c>
      <c r="GN39" s="4">
        <v>80.811999999999998</v>
      </c>
      <c r="GO39" s="4">
        <v>80.712000000000003</v>
      </c>
      <c r="GP39" s="4">
        <v>81.361999999999995</v>
      </c>
      <c r="GQ39" s="4">
        <v>80.662000000000006</v>
      </c>
      <c r="GR39" s="4">
        <v>80.611999999999995</v>
      </c>
      <c r="GS39" s="4">
        <v>82.012</v>
      </c>
      <c r="GT39" s="4">
        <v>81.811999999999998</v>
      </c>
      <c r="GU39" s="4">
        <v>81.561999999999998</v>
      </c>
      <c r="GV39" s="4">
        <v>82.122</v>
      </c>
      <c r="GW39" s="4">
        <v>81.912000000000006</v>
      </c>
    </row>
    <row r="40" spans="1:205">
      <c r="A40" s="9" t="s">
        <v>68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</row>
    <row r="41" spans="1:205">
      <c r="A41" s="9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</row>
    <row r="71" spans="1:1">
      <c r="A71" s="5" t="s">
        <v>14</v>
      </c>
    </row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</sheetData>
  <mergeCells count="6">
    <mergeCell ref="A41:GW41"/>
    <mergeCell ref="A3:GW3"/>
    <mergeCell ref="A6:GW6"/>
    <mergeCell ref="A7:GW7"/>
    <mergeCell ref="A37:GW37"/>
    <mergeCell ref="A40:GW4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24</vt:i4>
      </vt:variant>
    </vt:vector>
  </HeadingPairs>
  <TitlesOfParts>
    <vt:vector size="24" baseType="lpstr">
      <vt:lpstr>PO098002NR0045</vt:lpstr>
      <vt:lpstr>PO098003NR0063</vt:lpstr>
      <vt:lpstr>PO0980040U0122</vt:lpstr>
      <vt:lpstr>PO098008NR0025</vt:lpstr>
      <vt:lpstr>PO0980100U0007</vt:lpstr>
      <vt:lpstr>PO0980110U0001</vt:lpstr>
      <vt:lpstr>PO0980140U0003</vt:lpstr>
      <vt:lpstr>PO0980150U0004</vt:lpstr>
      <vt:lpstr>PO0980180U0001</vt:lpstr>
      <vt:lpstr>PO0980200U0001</vt:lpstr>
      <vt:lpstr>PO0980200U0003</vt:lpstr>
      <vt:lpstr>PO098024NR0087</vt:lpstr>
      <vt:lpstr>PO098025NR0110</vt:lpstr>
      <vt:lpstr>PO098026NR0074</vt:lpstr>
      <vt:lpstr>PO0980290U0003</vt:lpstr>
      <vt:lpstr>PO098031NR0333</vt:lpstr>
      <vt:lpstr>PO098031NR0336</vt:lpstr>
      <vt:lpstr>PO0980320U0002</vt:lpstr>
      <vt:lpstr>PO0980410U0002</vt:lpstr>
      <vt:lpstr>PO098049NR0141</vt:lpstr>
      <vt:lpstr>PO0980510U0001</vt:lpstr>
      <vt:lpstr>PO0980600U0001</vt:lpstr>
      <vt:lpstr>MISURE</vt:lpstr>
      <vt:lpstr>RIASSUNTIVO MISURE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GATTI ANNA PAOLA</dc:creator>
  <cp:lastModifiedBy>ciraudo</cp:lastModifiedBy>
  <dcterms:created xsi:type="dcterms:W3CDTF">2017-05-24T14:00:13Z</dcterms:created>
  <dcterms:modified xsi:type="dcterms:W3CDTF">2017-05-30T07:57:27Z</dcterms:modified>
</cp:coreProperties>
</file>